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sa\Desktop\SHEILA\GESTÃO VENDAS\MANUAIS E FORMULÁRIOS CAIXA\CONSTRUÇÃO\KIT Construção\"/>
    </mc:Choice>
  </mc:AlternateContent>
  <xr:revisionPtr revIDLastSave="0" documentId="8_{DA997BB0-6509-4F50-A20E-9F4158BD4BA4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Proposta_Constr_Individual" sheetId="14" r:id="rId1"/>
    <sheet name="Lista" sheetId="15" state="veryHidden" r:id="rId2"/>
    <sheet name="PLS" sheetId="24" r:id="rId3"/>
    <sheet name="Calculos_Cronograma" sheetId="26" state="hidden" r:id="rId4"/>
    <sheet name="Reprog_Cronograma" sheetId="20" r:id="rId5"/>
    <sheet name="Reprog_Projeto_Especific" sheetId="23" r:id="rId6"/>
    <sheet name="Regras" sheetId="16" state="veryHidden" r:id="rId7"/>
  </sheets>
  <definedNames>
    <definedName name="_xlnm.Print_Area" localSheetId="2">PLS!$F$49:$AX$222</definedName>
    <definedName name="_xlnm.Print_Area" localSheetId="0">Proposta_Constr_Individual!$F$33:$AY$191</definedName>
    <definedName name="_xlnm.Print_Area" localSheetId="4">Reprog_Cronograma!$F$31:$AX$195</definedName>
    <definedName name="_xlnm.Print_Area" localSheetId="5">Reprog_Projeto_Especific!$F$31:$AX$110</definedName>
    <definedName name="G_AS">Reprog_Cronograma!$AK$174:$AW$174</definedName>
    <definedName name="G_Ini">Reprog_Cronograma!$J$60</definedName>
    <definedName name="J_AS">Reprog_Projeto_Especific!$AK$91:$AW$91</definedName>
    <definedName name="J_ini">Reprog_Projeto_Especific!$G$58</definedName>
    <definedName name="L_AS">#REF!</definedName>
    <definedName name="L_F01">#REF!</definedName>
    <definedName name="L_F02">#REF!</definedName>
    <definedName name="L_F03">#REF!</definedName>
    <definedName name="L_F04">#REF!</definedName>
    <definedName name="L_F05">#REF!</definedName>
    <definedName name="L_F06">#REF!</definedName>
    <definedName name="L_F07">#REF!</definedName>
    <definedName name="L_F08">#REF!</definedName>
    <definedName name="L_F09">#REF!</definedName>
    <definedName name="L_F10">#REF!</definedName>
    <definedName name="L_Ini">#REF!</definedName>
    <definedName name="P_AS">Proposta_Constr_Individual!$AB$35:$AN$35</definedName>
    <definedName name="P_F01">Proposta_Constr_Individual!$G$141</definedName>
    <definedName name="P_Ini">Proposta_Constr_Individual!$G$43</definedName>
    <definedName name="PerConc">PLS!$BH$64</definedName>
    <definedName name="quadro2" localSheetId="4">Reprog_Cronograma!$A$207</definedName>
    <definedName name="quadro2" localSheetId="5">Reprog_Projeto_Especific!$A$122</definedName>
    <definedName name="quadro2">Proposta_Constr_Individual!$A$203</definedName>
    <definedName name="S_AS">PLS!$AB$51:$AN$51</definedName>
    <definedName name="S_F01">PLS!#REF!</definedName>
    <definedName name="S_F02">PLS!#REF!</definedName>
    <definedName name="S_F03">PLS!#REF!</definedName>
    <definedName name="S_F04">PLS!#REF!</definedName>
    <definedName name="S_F05">PLS!#REF!</definedName>
    <definedName name="S_F06">PLS!#REF!</definedName>
    <definedName name="S_F07">PLS!#REF!</definedName>
    <definedName name="S_F08">PLS!#REF!</definedName>
    <definedName name="S_F09">PLS!#REF!</definedName>
    <definedName name="S_F10">PLS!#REF!</definedName>
    <definedName name="S_Ini">PLS!$G$59</definedName>
    <definedName name="_xlnm.Print_Titles" localSheetId="2">PLS!$50:$55</definedName>
    <definedName name="_xlnm.Print_Titles" localSheetId="0">Proposta_Constr_Individual!$34:$38</definedName>
    <definedName name="_xlnm.Print_Titles" localSheetId="4">Reprog_Cronograma!$31:$36</definedName>
    <definedName name="_xlnm.Print_Titles" localSheetId="5">Reprog_Projeto_Especific!$31:$36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3" i="23" l="1"/>
  <c r="AP33" i="20"/>
  <c r="AP51" i="24"/>
  <c r="AP35" i="14"/>
  <c r="AR62" i="14"/>
  <c r="W65" i="14"/>
  <c r="W64" i="14"/>
  <c r="W63" i="14"/>
  <c r="W62" i="14"/>
  <c r="AC101" i="24"/>
  <c r="AT127" i="14"/>
  <c r="BB70" i="14"/>
  <c r="G75" i="14" s="1"/>
  <c r="AC71" i="14"/>
  <c r="AT130" i="14" s="1"/>
  <c r="AC80" i="24"/>
  <c r="AN119" i="14"/>
  <c r="AX119" i="14"/>
  <c r="D51" i="24"/>
  <c r="C51" i="24"/>
  <c r="B51" i="24"/>
  <c r="A49" i="24"/>
  <c r="AC78" i="24"/>
  <c r="AD97" i="20"/>
  <c r="J97" i="20"/>
  <c r="BC113" i="24"/>
  <c r="BC108" i="24"/>
  <c r="BC109" i="24"/>
  <c r="BC110" i="24"/>
  <c r="BC111" i="24"/>
  <c r="BC112" i="24"/>
  <c r="G41" i="20"/>
  <c r="AF163" i="20"/>
  <c r="Y41" i="20"/>
  <c r="AK41" i="20"/>
  <c r="AF164" i="20"/>
  <c r="AQ41" i="20"/>
  <c r="AS41" i="20"/>
  <c r="G44" i="20"/>
  <c r="Q44" i="20"/>
  <c r="AB44" i="20"/>
  <c r="AI44" i="20"/>
  <c r="AK44" i="20"/>
  <c r="AQ44" i="20"/>
  <c r="AS44" i="20"/>
  <c r="G47" i="20"/>
  <c r="AF168" i="20" s="1"/>
  <c r="Q47" i="20"/>
  <c r="AB47" i="20"/>
  <c r="AI47" i="20"/>
  <c r="AK47" i="20"/>
  <c r="AF169" i="20"/>
  <c r="AQ47" i="20"/>
  <c r="AS47" i="20"/>
  <c r="N6" i="26"/>
  <c r="M6" i="26"/>
  <c r="L6" i="26"/>
  <c r="BC102" i="24"/>
  <c r="BC103" i="24"/>
  <c r="BC104" i="24"/>
  <c r="BC105" i="24"/>
  <c r="BC106" i="24"/>
  <c r="BC107" i="24"/>
  <c r="D6" i="26"/>
  <c r="BI78" i="24" s="1"/>
  <c r="AS91" i="24" s="1"/>
  <c r="AS82" i="24"/>
  <c r="AQ92" i="24" s="1"/>
  <c r="D4" i="26"/>
  <c r="AQ73" i="24"/>
  <c r="AK73" i="24"/>
  <c r="AD73" i="24"/>
  <c r="Y73" i="24"/>
  <c r="X73" i="24"/>
  <c r="T73" i="24"/>
  <c r="M73" i="24"/>
  <c r="G73" i="24"/>
  <c r="G59" i="24"/>
  <c r="AE215" i="24" s="1"/>
  <c r="AV71" i="24"/>
  <c r="AA71" i="24"/>
  <c r="V71" i="24"/>
  <c r="G71" i="24"/>
  <c r="AJ69" i="24"/>
  <c r="G69" i="24"/>
  <c r="AS65" i="24"/>
  <c r="AQ65" i="24"/>
  <c r="AK65" i="24"/>
  <c r="AE221" i="24"/>
  <c r="AI65" i="24"/>
  <c r="AP221" i="24" s="1"/>
  <c r="AB65" i="24"/>
  <c r="Q65" i="24"/>
  <c r="G65" i="24"/>
  <c r="AE220" i="24" s="1"/>
  <c r="AS62" i="24"/>
  <c r="AQ62" i="24"/>
  <c r="AK62" i="24"/>
  <c r="AI62" i="24"/>
  <c r="AB62" i="24"/>
  <c r="Q62" i="24"/>
  <c r="G62" i="24"/>
  <c r="AS59" i="24"/>
  <c r="AQ59" i="24"/>
  <c r="AK59" i="24"/>
  <c r="AE216" i="24"/>
  <c r="Y59" i="24"/>
  <c r="BF77" i="24"/>
  <c r="BE77" i="24"/>
  <c r="BE78" i="24"/>
  <c r="BF78" i="24" s="1"/>
  <c r="B49" i="24"/>
  <c r="AQ154" i="14"/>
  <c r="AQ155" i="14"/>
  <c r="AQ156" i="14"/>
  <c r="AQ157" i="14"/>
  <c r="AQ158" i="14"/>
  <c r="AQ159" i="14"/>
  <c r="AQ160" i="14"/>
  <c r="AQ161" i="14"/>
  <c r="AQ162" i="14"/>
  <c r="AQ163" i="14"/>
  <c r="AQ164" i="14"/>
  <c r="AQ165" i="14"/>
  <c r="AQ166" i="14"/>
  <c r="AQ167" i="14"/>
  <c r="BN2" i="14"/>
  <c r="BO2" i="14"/>
  <c r="BP2" i="14"/>
  <c r="BQ2" i="14"/>
  <c r="BN3" i="14"/>
  <c r="BO3" i="14"/>
  <c r="BP3" i="14"/>
  <c r="BQ3" i="14"/>
  <c r="BN4" i="14"/>
  <c r="BO4" i="14"/>
  <c r="BP4" i="14"/>
  <c r="BQ4" i="14"/>
  <c r="BN5" i="14"/>
  <c r="BO5" i="14"/>
  <c r="BP5" i="14"/>
  <c r="BQ5" i="14"/>
  <c r="BN6" i="14"/>
  <c r="BO6" i="14"/>
  <c r="BP6" i="14"/>
  <c r="BQ6" i="14"/>
  <c r="BN7" i="14"/>
  <c r="BO7" i="14"/>
  <c r="BP7" i="14"/>
  <c r="BQ7" i="14"/>
  <c r="BN8" i="14"/>
  <c r="BO8" i="14"/>
  <c r="BP8" i="14"/>
  <c r="BQ8" i="14"/>
  <c r="BN9" i="14"/>
  <c r="BO9" i="14"/>
  <c r="BP9" i="14"/>
  <c r="BQ9" i="14"/>
  <c r="BN10" i="14"/>
  <c r="BO10" i="14"/>
  <c r="BP10" i="14"/>
  <c r="BQ10" i="14"/>
  <c r="BN11" i="14"/>
  <c r="BO11" i="14"/>
  <c r="BP11" i="14"/>
  <c r="BQ11" i="14"/>
  <c r="BN12" i="14"/>
  <c r="BO12" i="14"/>
  <c r="BP12" i="14"/>
  <c r="BQ12" i="14"/>
  <c r="BN17" i="14"/>
  <c r="BO17" i="14"/>
  <c r="BP17" i="14"/>
  <c r="BQ17" i="14"/>
  <c r="AP127" i="14"/>
  <c r="BA5" i="14"/>
  <c r="BA6" i="14"/>
  <c r="C57" i="14"/>
  <c r="C127" i="14" s="1"/>
  <c r="C69" i="14"/>
  <c r="Y41" i="23"/>
  <c r="G41" i="23"/>
  <c r="AF80" i="23" s="1"/>
  <c r="Q44" i="23"/>
  <c r="G44" i="23"/>
  <c r="Q47" i="23"/>
  <c r="G47" i="23"/>
  <c r="AF85" i="23"/>
  <c r="AQ190" i="14"/>
  <c r="AF190" i="14"/>
  <c r="AF189" i="14"/>
  <c r="BB78" i="14"/>
  <c r="BB79" i="14"/>
  <c r="BB80" i="14"/>
  <c r="BB81" i="14"/>
  <c r="BB77" i="14"/>
  <c r="BM17" i="14"/>
  <c r="BM12" i="14"/>
  <c r="BM11" i="14"/>
  <c r="BM10" i="14"/>
  <c r="BM9" i="14"/>
  <c r="BM8" i="14"/>
  <c r="BM7" i="14"/>
  <c r="BM6" i="14"/>
  <c r="BM5" i="14"/>
  <c r="BM4" i="14"/>
  <c r="BM3" i="14"/>
  <c r="BM2" i="14"/>
  <c r="BM1" i="14"/>
  <c r="BL17" i="14"/>
  <c r="BK17" i="14"/>
  <c r="BL12" i="14"/>
  <c r="BK12" i="14"/>
  <c r="BL11" i="14"/>
  <c r="BK11" i="14"/>
  <c r="BL10" i="14"/>
  <c r="BK10" i="14"/>
  <c r="BL9" i="14"/>
  <c r="BK9" i="14"/>
  <c r="BL8" i="14"/>
  <c r="BK8" i="14"/>
  <c r="BL7" i="14"/>
  <c r="BK7" i="14"/>
  <c r="BL6" i="14"/>
  <c r="BK6" i="14"/>
  <c r="BL5" i="14"/>
  <c r="BK5" i="14"/>
  <c r="BL4" i="14"/>
  <c r="BK4" i="14"/>
  <c r="BL3" i="14"/>
  <c r="BK3" i="14"/>
  <c r="BL2" i="14"/>
  <c r="BK2" i="14"/>
  <c r="BL1" i="14"/>
  <c r="BK1" i="14"/>
  <c r="BJ17" i="14"/>
  <c r="BJ12" i="14"/>
  <c r="BJ11" i="14"/>
  <c r="BJ10" i="14"/>
  <c r="BJ9" i="14"/>
  <c r="BJ8" i="14"/>
  <c r="BJ7" i="14"/>
  <c r="BJ6" i="14"/>
  <c r="BJ5" i="14"/>
  <c r="BJ4" i="14"/>
  <c r="BJ3" i="14"/>
  <c r="BJ2" i="14"/>
  <c r="BJ1" i="14"/>
  <c r="BA2" i="14"/>
  <c r="F66" i="14"/>
  <c r="E62" i="14"/>
  <c r="F63" i="14"/>
  <c r="AF185" i="14"/>
  <c r="AF184" i="14"/>
  <c r="T60" i="20"/>
  <c r="T61" i="20"/>
  <c r="T62" i="20" s="1"/>
  <c r="T63" i="20"/>
  <c r="T64" i="20" s="1"/>
  <c r="T65" i="20" s="1"/>
  <c r="T66" i="20" s="1"/>
  <c r="T67" i="20" s="1"/>
  <c r="T68" i="20" s="1"/>
  <c r="T69" i="20" s="1"/>
  <c r="T70" i="20" s="1"/>
  <c r="T71" i="20" s="1"/>
  <c r="T72" i="20" s="1"/>
  <c r="T73" i="20" s="1"/>
  <c r="T74" i="20" s="1"/>
  <c r="T75" i="20" s="1"/>
  <c r="T76" i="20" s="1"/>
  <c r="T77" i="20" s="1"/>
  <c r="T78" i="20" s="1"/>
  <c r="T79" i="20" s="1"/>
  <c r="T80" i="20" s="1"/>
  <c r="T81" i="20" s="1"/>
  <c r="T82" i="20" s="1"/>
  <c r="T83" i="20" s="1"/>
  <c r="T84" i="20" s="1"/>
  <c r="T85" i="20" s="1"/>
  <c r="T86" i="20" s="1"/>
  <c r="T87" i="20" s="1"/>
  <c r="T88" i="20" s="1"/>
  <c r="T89" i="20" s="1"/>
  <c r="T90" i="20" s="1"/>
  <c r="T91" i="20" s="1"/>
  <c r="T92" i="20" s="1"/>
  <c r="T93" i="20" s="1"/>
  <c r="T94" i="20" s="1"/>
  <c r="T95" i="20" s="1"/>
  <c r="T96" i="20" s="1"/>
  <c r="AN60" i="20"/>
  <c r="AN61" i="20" s="1"/>
  <c r="AN62" i="20" s="1"/>
  <c r="AN63" i="20" s="1"/>
  <c r="AN64" i="20" s="1"/>
  <c r="G62" i="20"/>
  <c r="G63" i="20"/>
  <c r="G64" i="20" s="1"/>
  <c r="G65" i="20" s="1"/>
  <c r="G66" i="20" s="1"/>
  <c r="G67" i="20"/>
  <c r="G68" i="20" s="1"/>
  <c r="G69" i="20" s="1"/>
  <c r="G70" i="20" s="1"/>
  <c r="G71" i="20" s="1"/>
  <c r="G72" i="20" s="1"/>
  <c r="G73" i="20" s="1"/>
  <c r="G74" i="20" s="1"/>
  <c r="G75" i="20" s="1"/>
  <c r="G76" i="20" s="1"/>
  <c r="G77" i="20" s="1"/>
  <c r="G78" i="20" s="1"/>
  <c r="G79" i="20" s="1"/>
  <c r="G80" i="20" s="1"/>
  <c r="G81" i="20" s="1"/>
  <c r="G82" i="20" s="1"/>
  <c r="G83" i="20" s="1"/>
  <c r="G84" i="20" s="1"/>
  <c r="G85" i="20" s="1"/>
  <c r="G86" i="20" s="1"/>
  <c r="G87" i="20" s="1"/>
  <c r="G88" i="20" s="1"/>
  <c r="G89" i="20" s="1"/>
  <c r="G90" i="20" s="1"/>
  <c r="G91" i="20" s="1"/>
  <c r="G92" i="20" s="1"/>
  <c r="G93" i="20" s="1"/>
  <c r="G94" i="20" s="1"/>
  <c r="G95" i="20" s="1"/>
  <c r="G96" i="20" s="1"/>
  <c r="AV53" i="23"/>
  <c r="AA53" i="23"/>
  <c r="V53" i="23"/>
  <c r="G53" i="23"/>
  <c r="AJ51" i="23"/>
  <c r="G51" i="23"/>
  <c r="AS47" i="23"/>
  <c r="AQ47" i="23"/>
  <c r="AK47" i="23"/>
  <c r="AF86" i="23"/>
  <c r="AI47" i="23"/>
  <c r="AB47" i="23"/>
  <c r="AS44" i="23"/>
  <c r="AQ44" i="23"/>
  <c r="AK44" i="23"/>
  <c r="AI44" i="23"/>
  <c r="AB44" i="23"/>
  <c r="AS41" i="23"/>
  <c r="AQ41" i="23"/>
  <c r="AK41" i="23"/>
  <c r="AF81" i="23"/>
  <c r="D33" i="23"/>
  <c r="C33" i="23"/>
  <c r="B33" i="23"/>
  <c r="B31" i="23"/>
  <c r="A31" i="23"/>
  <c r="BI18" i="23"/>
  <c r="BH18" i="23"/>
  <c r="BG18" i="23"/>
  <c r="BF18" i="23"/>
  <c r="BE18" i="23"/>
  <c r="BD18" i="23"/>
  <c r="BC18" i="23"/>
  <c r="BB18" i="23"/>
  <c r="BA18" i="23"/>
  <c r="BI17" i="23"/>
  <c r="BH17" i="23"/>
  <c r="BG17" i="23"/>
  <c r="BF17" i="23"/>
  <c r="BE17" i="23"/>
  <c r="BD17" i="23"/>
  <c r="BC17" i="23"/>
  <c r="BB17" i="23"/>
  <c r="BA17" i="23"/>
  <c r="BI16" i="23"/>
  <c r="BH16" i="23"/>
  <c r="BG16" i="23"/>
  <c r="BF16" i="23"/>
  <c r="BE16" i="23"/>
  <c r="BD16" i="23"/>
  <c r="BC16" i="23"/>
  <c r="BB16" i="23"/>
  <c r="BA16" i="23"/>
  <c r="BI15" i="23"/>
  <c r="BH15" i="23"/>
  <c r="BG15" i="23"/>
  <c r="BF15" i="23"/>
  <c r="BE15" i="23"/>
  <c r="BD15" i="23"/>
  <c r="BC15" i="23"/>
  <c r="BB15" i="23"/>
  <c r="BA15" i="23"/>
  <c r="BI14" i="23"/>
  <c r="BH14" i="23"/>
  <c r="BG14" i="23"/>
  <c r="BF14" i="23"/>
  <c r="BE14" i="23"/>
  <c r="BD14" i="23"/>
  <c r="BC14" i="23"/>
  <c r="BB14" i="23"/>
  <c r="BA14" i="23"/>
  <c r="BI13" i="23"/>
  <c r="BH13" i="23"/>
  <c r="BG13" i="23"/>
  <c r="BF13" i="23"/>
  <c r="BE13" i="23"/>
  <c r="BD13" i="23"/>
  <c r="BC13" i="23"/>
  <c r="BB13" i="23"/>
  <c r="BA13" i="23"/>
  <c r="BI12" i="23"/>
  <c r="BH12" i="23"/>
  <c r="BG12" i="23"/>
  <c r="BF12" i="23"/>
  <c r="BE12" i="23"/>
  <c r="BD12" i="23"/>
  <c r="BC12" i="23"/>
  <c r="BB12" i="23"/>
  <c r="BA12" i="23"/>
  <c r="BI11" i="23"/>
  <c r="BH11" i="23"/>
  <c r="BG11" i="23"/>
  <c r="BF11" i="23"/>
  <c r="BE11" i="23"/>
  <c r="BD11" i="23"/>
  <c r="BC11" i="23"/>
  <c r="BB11" i="23"/>
  <c r="BA11" i="23"/>
  <c r="BI10" i="23"/>
  <c r="BH10" i="23"/>
  <c r="BG10" i="23"/>
  <c r="BF10" i="23"/>
  <c r="BE10" i="23"/>
  <c r="BD10" i="23"/>
  <c r="BC10" i="23"/>
  <c r="BB10" i="23"/>
  <c r="BA10" i="23"/>
  <c r="BI9" i="23"/>
  <c r="BH9" i="23"/>
  <c r="BG9" i="23"/>
  <c r="BF9" i="23"/>
  <c r="BE9" i="23"/>
  <c r="BD9" i="23"/>
  <c r="BC9" i="23"/>
  <c r="BB9" i="23"/>
  <c r="BA9" i="23"/>
  <c r="BI8" i="23"/>
  <c r="BH8" i="23"/>
  <c r="BG8" i="23"/>
  <c r="BF8" i="23"/>
  <c r="BE8" i="23"/>
  <c r="BD8" i="23"/>
  <c r="BC8" i="23"/>
  <c r="BB8" i="23"/>
  <c r="BA8" i="23"/>
  <c r="BI7" i="23"/>
  <c r="BH7" i="23"/>
  <c r="BG7" i="23"/>
  <c r="BF7" i="23"/>
  <c r="BE7" i="23"/>
  <c r="BD7" i="23"/>
  <c r="BC7" i="23"/>
  <c r="BB7" i="23"/>
  <c r="BA7" i="23"/>
  <c r="BI6" i="23"/>
  <c r="BH6" i="23"/>
  <c r="BG6" i="23"/>
  <c r="BF6" i="23"/>
  <c r="BE6" i="23"/>
  <c r="BD6" i="23"/>
  <c r="BC6" i="23"/>
  <c r="BB6" i="23"/>
  <c r="BA6" i="23"/>
  <c r="BI5" i="23"/>
  <c r="BH5" i="23"/>
  <c r="BG5" i="23"/>
  <c r="BF5" i="23"/>
  <c r="BE5" i="23"/>
  <c r="BD5" i="23"/>
  <c r="BC5" i="23"/>
  <c r="BB5" i="23"/>
  <c r="BA5" i="23"/>
  <c r="BI4" i="23"/>
  <c r="BH4" i="23"/>
  <c r="BG4" i="23"/>
  <c r="BF4" i="23"/>
  <c r="BE4" i="23"/>
  <c r="BD4" i="23"/>
  <c r="BC4" i="23"/>
  <c r="BB4" i="23"/>
  <c r="BA4" i="23"/>
  <c r="BI3" i="23"/>
  <c r="BH3" i="23"/>
  <c r="BG3" i="23"/>
  <c r="BF3" i="23"/>
  <c r="BE3" i="23"/>
  <c r="BD3" i="23"/>
  <c r="BC3" i="23"/>
  <c r="BB3" i="23"/>
  <c r="BA3" i="23"/>
  <c r="BI2" i="23"/>
  <c r="BH2" i="23"/>
  <c r="BG2" i="23"/>
  <c r="BF2" i="23"/>
  <c r="BE2" i="23"/>
  <c r="BD2" i="23"/>
  <c r="BC2" i="23"/>
  <c r="BB2" i="23"/>
  <c r="BA2" i="23"/>
  <c r="BI1" i="23"/>
  <c r="BH1" i="23"/>
  <c r="BG1" i="23"/>
  <c r="BF1" i="23"/>
  <c r="BE1" i="23"/>
  <c r="BD1" i="23"/>
  <c r="BC1" i="23"/>
  <c r="BB1" i="23"/>
  <c r="BA1" i="23"/>
  <c r="F62" i="14"/>
  <c r="F65" i="14"/>
  <c r="E65" i="14"/>
  <c r="E64" i="14"/>
  <c r="E63" i="14"/>
  <c r="AX84" i="20"/>
  <c r="AX80" i="20"/>
  <c r="AV53" i="20"/>
  <c r="AA53" i="20"/>
  <c r="V53" i="20"/>
  <c r="G53" i="20"/>
  <c r="AJ51" i="20"/>
  <c r="G51" i="20"/>
  <c r="D33" i="20"/>
  <c r="C33" i="20"/>
  <c r="B33" i="20"/>
  <c r="B31" i="20"/>
  <c r="A31" i="20"/>
  <c r="BI18" i="20"/>
  <c r="BH18" i="20"/>
  <c r="BG18" i="20"/>
  <c r="BF18" i="20"/>
  <c r="BE18" i="20"/>
  <c r="BD18" i="20"/>
  <c r="BC18" i="20"/>
  <c r="BB18" i="20"/>
  <c r="BA18" i="20"/>
  <c r="BI17" i="20"/>
  <c r="BH17" i="20"/>
  <c r="BG17" i="20"/>
  <c r="BF17" i="20"/>
  <c r="BE17" i="20"/>
  <c r="BD17" i="20"/>
  <c r="BC17" i="20"/>
  <c r="BB17" i="20"/>
  <c r="BA17" i="20"/>
  <c r="BI12" i="20"/>
  <c r="BH12" i="20"/>
  <c r="BG12" i="20"/>
  <c r="BF12" i="20"/>
  <c r="BE12" i="20"/>
  <c r="BD12" i="20"/>
  <c r="BC12" i="20"/>
  <c r="BB12" i="20"/>
  <c r="BA12" i="20"/>
  <c r="BI11" i="20"/>
  <c r="BH11" i="20"/>
  <c r="BG11" i="20"/>
  <c r="BF11" i="20"/>
  <c r="BE11" i="20"/>
  <c r="BD11" i="20"/>
  <c r="BC11" i="20"/>
  <c r="BB11" i="20"/>
  <c r="BA11" i="20"/>
  <c r="BI10" i="20"/>
  <c r="BH10" i="20"/>
  <c r="BG10" i="20"/>
  <c r="BF10" i="20"/>
  <c r="BE10" i="20"/>
  <c r="BD10" i="20"/>
  <c r="BC10" i="20"/>
  <c r="BB10" i="20"/>
  <c r="BA10" i="20"/>
  <c r="BI9" i="20"/>
  <c r="BH9" i="20"/>
  <c r="BG9" i="20"/>
  <c r="BF9" i="20"/>
  <c r="BE9" i="20"/>
  <c r="BD9" i="20"/>
  <c r="BC9" i="20"/>
  <c r="BB9" i="20"/>
  <c r="BA9" i="20"/>
  <c r="BI8" i="20"/>
  <c r="BH8" i="20"/>
  <c r="BG8" i="20"/>
  <c r="BF8" i="20"/>
  <c r="BE8" i="20"/>
  <c r="BD8" i="20"/>
  <c r="BC8" i="20"/>
  <c r="BB8" i="20"/>
  <c r="BA8" i="20"/>
  <c r="BI7" i="20"/>
  <c r="BH7" i="20"/>
  <c r="BG7" i="20"/>
  <c r="BF7" i="20"/>
  <c r="BE7" i="20"/>
  <c r="BD7" i="20"/>
  <c r="BC7" i="20"/>
  <c r="BB7" i="20"/>
  <c r="BA7" i="20"/>
  <c r="BI6" i="20"/>
  <c r="BH6" i="20"/>
  <c r="BG6" i="20"/>
  <c r="BF6" i="20"/>
  <c r="BE6" i="20"/>
  <c r="BD6" i="20"/>
  <c r="BC6" i="20"/>
  <c r="BB6" i="20"/>
  <c r="BA6" i="20"/>
  <c r="BI5" i="20"/>
  <c r="BH5" i="20"/>
  <c r="BG5" i="20"/>
  <c r="BF5" i="20"/>
  <c r="BE5" i="20"/>
  <c r="BD5" i="20"/>
  <c r="BC5" i="20"/>
  <c r="BB5" i="20"/>
  <c r="BA5" i="20"/>
  <c r="BI4" i="20"/>
  <c r="BH4" i="20"/>
  <c r="BG4" i="20"/>
  <c r="BF4" i="20"/>
  <c r="BE4" i="20"/>
  <c r="BD4" i="20"/>
  <c r="BC4" i="20"/>
  <c r="BB4" i="20"/>
  <c r="BA4" i="20"/>
  <c r="BI3" i="20"/>
  <c r="BH3" i="20"/>
  <c r="BG3" i="20"/>
  <c r="BF3" i="20"/>
  <c r="BE3" i="20"/>
  <c r="BD3" i="20"/>
  <c r="BC3" i="20"/>
  <c r="BB3" i="20"/>
  <c r="BA3" i="20"/>
  <c r="BI2" i="20"/>
  <c r="BH2" i="20"/>
  <c r="BG2" i="20"/>
  <c r="BF2" i="20"/>
  <c r="BE2" i="20"/>
  <c r="BD2" i="20"/>
  <c r="BC2" i="20"/>
  <c r="BB2" i="20"/>
  <c r="BA2" i="20"/>
  <c r="BI1" i="20"/>
  <c r="BH1" i="20"/>
  <c r="BG1" i="20"/>
  <c r="BF1" i="20"/>
  <c r="BE1" i="20"/>
  <c r="BD1" i="20"/>
  <c r="BC1" i="20"/>
  <c r="BB1" i="20"/>
  <c r="BA1" i="20"/>
  <c r="BB35" i="14"/>
  <c r="BA35" i="14"/>
  <c r="BA1" i="14"/>
  <c r="BB1" i="14"/>
  <c r="BC1" i="14"/>
  <c r="BD1" i="14"/>
  <c r="BE1" i="14"/>
  <c r="BF1" i="14"/>
  <c r="BG1" i="14"/>
  <c r="BH1" i="14"/>
  <c r="BI1" i="14"/>
  <c r="BB2" i="14"/>
  <c r="BC2" i="14"/>
  <c r="BD2" i="14"/>
  <c r="BE2" i="14"/>
  <c r="BF2" i="14"/>
  <c r="BG2" i="14"/>
  <c r="BH2" i="14"/>
  <c r="BI2" i="14"/>
  <c r="BA3" i="14"/>
  <c r="BB3" i="14"/>
  <c r="BC3" i="14"/>
  <c r="BD3" i="14"/>
  <c r="BE3" i="14"/>
  <c r="BF3" i="14"/>
  <c r="BG3" i="14"/>
  <c r="BH3" i="14"/>
  <c r="BI3" i="14"/>
  <c r="BA4" i="14"/>
  <c r="BB4" i="14"/>
  <c r="BC4" i="14"/>
  <c r="BD4" i="14"/>
  <c r="BE4" i="14"/>
  <c r="BF4" i="14"/>
  <c r="BG4" i="14"/>
  <c r="BH4" i="14"/>
  <c r="BI4" i="14"/>
  <c r="BB5" i="14"/>
  <c r="BC5" i="14"/>
  <c r="BD5" i="14"/>
  <c r="BE5" i="14"/>
  <c r="BF5" i="14"/>
  <c r="BG5" i="14"/>
  <c r="BH5" i="14"/>
  <c r="BI5" i="14"/>
  <c r="BB6" i="14"/>
  <c r="BD6" i="14"/>
  <c r="BE6" i="14"/>
  <c r="BF6" i="14"/>
  <c r="BG6" i="14"/>
  <c r="BH6" i="14"/>
  <c r="BI6" i="14"/>
  <c r="BA7" i="14"/>
  <c r="BB7" i="14"/>
  <c r="BD7" i="14"/>
  <c r="BE7" i="14"/>
  <c r="BF7" i="14"/>
  <c r="BG7" i="14"/>
  <c r="BH7" i="14"/>
  <c r="BI7" i="14"/>
  <c r="BA8" i="14"/>
  <c r="BB8" i="14"/>
  <c r="BC8" i="14"/>
  <c r="BD8" i="14"/>
  <c r="BE8" i="14"/>
  <c r="BF8" i="14"/>
  <c r="BG8" i="14"/>
  <c r="BH8" i="14"/>
  <c r="BI8" i="14"/>
  <c r="BA9" i="14"/>
  <c r="BB9" i="14"/>
  <c r="BC9" i="14"/>
  <c r="BD9" i="14"/>
  <c r="BE9" i="14"/>
  <c r="BF9" i="14"/>
  <c r="BG9" i="14"/>
  <c r="BH9" i="14"/>
  <c r="BI9" i="14"/>
  <c r="BA10" i="14"/>
  <c r="BB10" i="14"/>
  <c r="BC10" i="14"/>
  <c r="BD10" i="14"/>
  <c r="BE10" i="14"/>
  <c r="BF10" i="14"/>
  <c r="BG10" i="14"/>
  <c r="BH10" i="14"/>
  <c r="BI10" i="14"/>
  <c r="BA11" i="14"/>
  <c r="BB11" i="14"/>
  <c r="BC11" i="14"/>
  <c r="BD11" i="14"/>
  <c r="BE11" i="14"/>
  <c r="BF11" i="14"/>
  <c r="BG11" i="14"/>
  <c r="BH11" i="14"/>
  <c r="BI11" i="14"/>
  <c r="BA12" i="14"/>
  <c r="BB12" i="14"/>
  <c r="BC12" i="14"/>
  <c r="BD12" i="14"/>
  <c r="BE12" i="14"/>
  <c r="BF12" i="14"/>
  <c r="BG12" i="14"/>
  <c r="BH12" i="14"/>
  <c r="BI12" i="14"/>
  <c r="BA17" i="14"/>
  <c r="BB17" i="14"/>
  <c r="BC17" i="14"/>
  <c r="BD17" i="14"/>
  <c r="BE17" i="14"/>
  <c r="BF17" i="14"/>
  <c r="BG17" i="14"/>
  <c r="BH17" i="14"/>
  <c r="BI17" i="14"/>
  <c r="B33" i="14"/>
  <c r="D35" i="14"/>
  <c r="F64" i="14"/>
  <c r="C35" i="14"/>
  <c r="G99" i="14"/>
  <c r="G100" i="14" s="1"/>
  <c r="G101" i="14" s="1"/>
  <c r="G102" i="14" s="1"/>
  <c r="G103" i="14"/>
  <c r="G104" i="14" s="1"/>
  <c r="G105" i="14"/>
  <c r="G106" i="14" s="1"/>
  <c r="G107" i="14" s="1"/>
  <c r="G108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28" i="14"/>
  <c r="G129" i="14"/>
  <c r="G130" i="14" s="1"/>
  <c r="G131" i="14"/>
  <c r="G132" i="14" s="1"/>
  <c r="G133" i="14" s="1"/>
  <c r="G134" i="14" s="1"/>
  <c r="G135" i="14"/>
  <c r="G136" i="14"/>
  <c r="Z137" i="14"/>
  <c r="AB117" i="14" s="1"/>
  <c r="AB118" i="14"/>
  <c r="X98" i="14"/>
  <c r="AO143" i="14"/>
  <c r="AQ145" i="14"/>
  <c r="AQ144" i="14"/>
  <c r="AQ143" i="14"/>
  <c r="B35" i="14"/>
  <c r="BE79" i="24"/>
  <c r="H5" i="26"/>
  <c r="D5" i="26"/>
  <c r="C9" i="26" s="1"/>
  <c r="H6" i="26"/>
  <c r="D7" i="26" s="1"/>
  <c r="AN65" i="20"/>
  <c r="AQ146" i="14"/>
  <c r="D9" i="26"/>
  <c r="BI79" i="24" s="1"/>
  <c r="AQ147" i="14"/>
  <c r="AQ148" i="14"/>
  <c r="AQ149" i="14"/>
  <c r="AQ150" i="14"/>
  <c r="AC104" i="24"/>
  <c r="AQ151" i="14"/>
  <c r="AQ152" i="14"/>
  <c r="AQ153" i="14"/>
  <c r="AN66" i="20"/>
  <c r="AN67" i="20" s="1"/>
  <c r="AN68" i="20"/>
  <c r="AN69" i="20" s="1"/>
  <c r="X111" i="14"/>
  <c r="S97" i="24" s="1"/>
  <c r="X106" i="14"/>
  <c r="S92" i="24" s="1"/>
  <c r="X117" i="14"/>
  <c r="A33" i="14"/>
  <c r="X114" i="14"/>
  <c r="AT128" i="14"/>
  <c r="X112" i="14"/>
  <c r="AT129" i="14"/>
  <c r="X108" i="14"/>
  <c r="X109" i="14"/>
  <c r="S95" i="24" s="1"/>
  <c r="Y95" i="24" s="1"/>
  <c r="X105" i="14"/>
  <c r="AX109" i="14"/>
  <c r="S91" i="24"/>
  <c r="Y91" i="24" s="1"/>
  <c r="S103" i="24"/>
  <c r="Y103" i="24" s="1"/>
  <c r="Y97" i="24"/>
  <c r="AX111" i="14"/>
  <c r="AX114" i="14"/>
  <c r="AX112" i="14"/>
  <c r="S98" i="24"/>
  <c r="Y98" i="24" s="1"/>
  <c r="AX106" i="14"/>
  <c r="Y92" i="24"/>
  <c r="BC70" i="14" l="1"/>
  <c r="AN70" i="20"/>
  <c r="AN71" i="20" s="1"/>
  <c r="AN72" i="20" s="1"/>
  <c r="AN73" i="20" s="1"/>
  <c r="AN74" i="20" s="1"/>
  <c r="AN75" i="20" s="1"/>
  <c r="AN76" i="20" s="1"/>
  <c r="AN77" i="20" s="1"/>
  <c r="AN78" i="20" s="1"/>
  <c r="AN79" i="20" s="1"/>
  <c r="AN80" i="20" s="1"/>
  <c r="AN81" i="20" s="1"/>
  <c r="AN82" i="20" s="1"/>
  <c r="AN83" i="20" s="1"/>
  <c r="AN84" i="20" s="1"/>
  <c r="AN85" i="20" s="1"/>
  <c r="AN86" i="20" s="1"/>
  <c r="AN87" i="20" s="1"/>
  <c r="AN88" i="20" s="1"/>
  <c r="AN89" i="20" s="1"/>
  <c r="AN90" i="20" s="1"/>
  <c r="AN91" i="20" s="1"/>
  <c r="AN92" i="20" s="1"/>
  <c r="AN93" i="20" s="1"/>
  <c r="AN94" i="20" s="1"/>
  <c r="AN95" i="20" s="1"/>
  <c r="AN96" i="20" s="1"/>
  <c r="AX105" i="14"/>
  <c r="AI98" i="14"/>
  <c r="S84" i="24"/>
  <c r="AX117" i="14"/>
  <c r="E5" i="26"/>
  <c r="E3" i="26" s="1"/>
  <c r="AO144" i="14"/>
  <c r="BC77" i="24"/>
  <c r="AX108" i="14"/>
  <c r="BE80" i="24"/>
  <c r="BF79" i="24"/>
  <c r="X115" i="14"/>
  <c r="X110" i="14"/>
  <c r="X113" i="14"/>
  <c r="X103" i="14"/>
  <c r="X116" i="14"/>
  <c r="AP128" i="14"/>
  <c r="X100" i="14"/>
  <c r="X107" i="14"/>
  <c r="AB119" i="14"/>
  <c r="AB120" i="14" s="1"/>
  <c r="AP129" i="14" s="1"/>
  <c r="AP130" i="14" s="1"/>
  <c r="X104" i="14"/>
  <c r="T97" i="20"/>
  <c r="S100" i="24"/>
  <c r="Y100" i="24" s="1"/>
  <c r="S94" i="24"/>
  <c r="Y94" i="24" s="1"/>
  <c r="X102" i="14"/>
  <c r="X101" i="14"/>
  <c r="X99" i="14"/>
  <c r="AX98" i="14"/>
  <c r="AQ169" i="20"/>
  <c r="AQ86" i="23"/>
  <c r="BF80" i="24" l="1"/>
  <c r="BE81" i="24"/>
  <c r="AX99" i="14"/>
  <c r="S85" i="24"/>
  <c r="Y85" i="24" s="1"/>
  <c r="AI99" i="14"/>
  <c r="AX107" i="14"/>
  <c r="S93" i="24"/>
  <c r="Y93" i="24" s="1"/>
  <c r="AX101" i="14"/>
  <c r="S87" i="24"/>
  <c r="Y87" i="24" s="1"/>
  <c r="AX100" i="14"/>
  <c r="AI100" i="14"/>
  <c r="AI101" i="14" s="1"/>
  <c r="AI102" i="14" s="1"/>
  <c r="AI103" i="14" s="1"/>
  <c r="AI104" i="14" s="1"/>
  <c r="AI105" i="14" s="1"/>
  <c r="AI106" i="14" s="1"/>
  <c r="AI107" i="14" s="1"/>
  <c r="AI108" i="14" s="1"/>
  <c r="AI110" i="14" s="1"/>
  <c r="AI109" i="14" s="1"/>
  <c r="AI111" i="14" s="1"/>
  <c r="AI112" i="14" s="1"/>
  <c r="AI113" i="14" s="1"/>
  <c r="AI114" i="14" s="1"/>
  <c r="AI115" i="14" s="1"/>
  <c r="AI116" i="14" s="1"/>
  <c r="AI117" i="14" s="1"/>
  <c r="S86" i="24"/>
  <c r="Y86" i="24" s="1"/>
  <c r="S99" i="24"/>
  <c r="Y99" i="24" s="1"/>
  <c r="AX113" i="14"/>
  <c r="AX102" i="14"/>
  <c r="S88" i="24"/>
  <c r="Y88" i="24" s="1"/>
  <c r="S90" i="24"/>
  <c r="Y90" i="24" s="1"/>
  <c r="AX104" i="14"/>
  <c r="S96" i="24"/>
  <c r="Y96" i="24" s="1"/>
  <c r="AX110" i="14"/>
  <c r="BC78" i="24"/>
  <c r="AO145" i="14"/>
  <c r="AX116" i="14"/>
  <c r="S102" i="24"/>
  <c r="Y102" i="24" s="1"/>
  <c r="Y84" i="24"/>
  <c r="Y104" i="24" s="1"/>
  <c r="S104" i="24"/>
  <c r="AN97" i="20"/>
  <c r="AX115" i="14"/>
  <c r="S101" i="24"/>
  <c r="Y101" i="24" s="1"/>
  <c r="S89" i="24"/>
  <c r="Y89" i="24" s="1"/>
  <c r="AX103" i="14"/>
  <c r="D14" i="26" l="1"/>
  <c r="BI75" i="24"/>
  <c r="BJ75" i="24" s="1"/>
  <c r="D3" i="26"/>
  <c r="Y107" i="24"/>
  <c r="AO146" i="14"/>
  <c r="BC79" i="24"/>
  <c r="BE82" i="24"/>
  <c r="BF81" i="24"/>
  <c r="BF82" i="24" l="1"/>
  <c r="BE83" i="24"/>
  <c r="AO147" i="14"/>
  <c r="BC80" i="24"/>
  <c r="D10" i="26"/>
  <c r="D11" i="26"/>
  <c r="BI80" i="24" s="1"/>
  <c r="F3" i="26"/>
  <c r="BI77" i="24"/>
  <c r="C15" i="26"/>
  <c r="C16" i="26"/>
  <c r="D17" i="26"/>
  <c r="D15" i="26"/>
  <c r="AO148" i="14" l="1"/>
  <c r="BC81" i="24"/>
  <c r="D16" i="26"/>
  <c r="D12" i="26"/>
  <c r="BF83" i="24"/>
  <c r="BE84" i="24"/>
  <c r="BF84" i="24" l="1"/>
  <c r="BE85" i="24"/>
  <c r="AO149" i="14"/>
  <c r="BC82" i="24"/>
  <c r="BC83" i="24" l="1"/>
  <c r="AO150" i="14"/>
  <c r="BF85" i="24"/>
  <c r="BE86" i="24"/>
  <c r="BE87" i="24" l="1"/>
  <c r="BF86" i="24"/>
  <c r="AO151" i="14"/>
  <c r="BC84" i="24"/>
  <c r="AO152" i="14" l="1"/>
  <c r="BC85" i="24"/>
  <c r="BF87" i="24"/>
  <c r="BE88" i="24"/>
  <c r="BF88" i="24" l="1"/>
  <c r="BE89" i="24"/>
  <c r="BC86" i="24"/>
  <c r="AO153" i="14"/>
  <c r="AO154" i="14" l="1"/>
  <c r="BC87" i="24"/>
  <c r="BF89" i="24"/>
  <c r="BE90" i="24"/>
  <c r="BF90" i="24" l="1"/>
  <c r="BE91" i="24"/>
  <c r="BC88" i="24"/>
  <c r="AO155" i="14"/>
  <c r="BE92" i="24" l="1"/>
  <c r="BF91" i="24"/>
  <c r="BC89" i="24"/>
  <c r="AO156" i="14"/>
  <c r="BC90" i="24" l="1"/>
  <c r="AO157" i="14"/>
  <c r="BF92" i="24"/>
  <c r="BE93" i="24"/>
  <c r="BC91" i="24" l="1"/>
  <c r="AO158" i="14"/>
  <c r="BF93" i="24"/>
  <c r="BE94" i="24"/>
  <c r="BE95" i="24" l="1"/>
  <c r="BF94" i="24"/>
  <c r="BC92" i="24"/>
  <c r="AO159" i="14"/>
  <c r="AO160" i="14" l="1"/>
  <c r="BC93" i="24"/>
  <c r="BF95" i="24"/>
  <c r="BE96" i="24"/>
  <c r="BE97" i="24" l="1"/>
  <c r="BF96" i="24"/>
  <c r="BC94" i="24"/>
  <c r="AO161" i="14"/>
  <c r="BC95" i="24" l="1"/>
  <c r="AO162" i="14"/>
  <c r="BF97" i="24"/>
  <c r="BE98" i="24"/>
  <c r="BC96" i="24" l="1"/>
  <c r="AO163" i="14"/>
  <c r="BF98" i="24"/>
  <c r="BE99" i="24"/>
  <c r="BF99" i="24" l="1"/>
  <c r="BE100" i="24"/>
  <c r="AO164" i="14"/>
  <c r="BC97" i="24"/>
  <c r="BC98" i="24" l="1"/>
  <c r="AO165" i="14"/>
  <c r="BE101" i="24"/>
  <c r="BF100" i="24"/>
  <c r="BE102" i="24" l="1"/>
  <c r="BF101" i="24"/>
  <c r="AO166" i="14"/>
  <c r="BC99" i="24"/>
  <c r="AO167" i="14" l="1"/>
  <c r="BC100" i="24"/>
  <c r="BF102" i="24"/>
  <c r="BE103" i="24"/>
  <c r="BE104" i="24" l="1"/>
  <c r="BF103" i="24"/>
  <c r="BC101" i="24"/>
  <c r="AS140" i="14"/>
  <c r="BF104" i="24" l="1"/>
  <c r="BE105" i="24"/>
  <c r="BE106" i="24" l="1"/>
  <c r="BF105" i="24"/>
  <c r="BF106" i="24" l="1"/>
  <c r="BE107" i="24"/>
  <c r="BF107" i="24" l="1"/>
  <c r="BE108" i="24"/>
  <c r="BF108" i="24" l="1"/>
  <c r="BE109" i="24"/>
  <c r="BF109" i="24" l="1"/>
  <c r="BE110" i="24"/>
  <c r="BE111" i="24" l="1"/>
  <c r="BF110" i="24"/>
  <c r="BF111" i="24" l="1"/>
  <c r="BE112" i="24"/>
  <c r="BE113" i="24" l="1"/>
  <c r="BF113" i="24" s="1"/>
  <c r="BF112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Henrique Frediani de Moura</author>
    <author>Caixa</author>
  </authors>
  <commentList>
    <comment ref="T5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Basta inserir os números, sem separação.
P.ex., as coordenadas de Brasília são: 
15°47′38″S  47°52′58″W. Assim, deve-se inserir 154738 no primeiro campo e
475258 no segundo campo, escolhendo a opção "S", de SUL, no campo intermediário, de seleção.</t>
        </r>
      </text>
    </comment>
    <comment ref="G70" authorId="1" shapeId="0" xr:uid="{00000000-0006-0000-0000-000002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Área da edificação principal, delimitada pelo perímetro da alvenaria de fachada. Não considerar área de garagem e projeção de beirais.</t>
        </r>
      </text>
    </comment>
    <comment ref="N70" authorId="1" shapeId="0" xr:uid="{00000000-0006-0000-0000-000003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Área de terreno não impermeabilizada e sem construção.</t>
        </r>
      </text>
    </comment>
    <comment ref="U70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Somatório das Áreas Edificadas Cobertas não contabilizadas na  àrea coberta padrão. </t>
        </r>
      </text>
    </comment>
    <comment ref="AC70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Somatório da Área Coberta Padrão com a Área Acessória Coberta</t>
        </r>
      </text>
    </comment>
    <comment ref="AH83" authorId="1" shapeId="0" xr:uid="{00000000-0006-0000-0000-000006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Se respondeu "Sim", detalhar no campo "Outros(Especificar)"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Henrique Frediani de Moura</author>
    <author>Caixa</author>
  </authors>
  <commentList>
    <comment ref="T72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Basta inserir os números, sem separação.
P.ex., as coordenadas de Brasília são: 
15°47′38″S  47°52′58″W. Assim, deve-se inserir 154738 no primeiro campo e
475258 no segundo campo, escolhendo a opção "S", de SUL, no campo intermediário, de seleção.</t>
        </r>
      </text>
    </comment>
    <comment ref="BC75" authorId="1" shapeId="0" xr:uid="{00000000-0006-0000-0200-000002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Preencher conforme constante na proposta</t>
        </r>
      </text>
    </comment>
    <comment ref="BD75" authorId="1" shapeId="0" xr:uid="{00000000-0006-0000-0200-000003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Preencher conforme evolução de obra. Caso necessário consulte os percentuais liberados em etapas anteriores no APP Habitação</t>
        </r>
      </text>
    </comment>
    <comment ref="AH79" authorId="1" shapeId="0" xr:uid="{00000000-0006-0000-0200-000004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Informar a data de assinatura do contrato</t>
        </r>
      </text>
    </comment>
    <comment ref="AS79" authorId="1" shapeId="0" xr:uid="{00000000-0006-0000-0200-000005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Informar o prazo previsto para conclusão da obra conforme proposta ou cronograma vigente, se houve reprogramação</t>
        </r>
      </text>
    </comment>
    <comment ref="AK81" authorId="1" shapeId="0" xr:uid="{00000000-0006-0000-0200-000006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Informar a data de realização de vistoria realizada pelo RT de execução da obra para elaboração da PLS</t>
        </r>
      </text>
    </comment>
    <comment ref="AS82" authorId="1" shapeId="0" xr:uid="{00000000-0006-0000-0200-000007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INFORMA QUANTIDADE DE ETAPAS PREVISTAS COM BASE NA DATA INFORMADA NO CAMPO "TÉMINO PREVISTO"</t>
        </r>
      </text>
    </comment>
    <comment ref="Y104" authorId="1" shapeId="0" xr:uid="{00000000-0006-0000-0200-000008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Valor a ser informado no campo "% Acumulado" do SIOPI.</t>
        </r>
      </text>
    </comment>
    <comment ref="Y105" authorId="1" shapeId="0" xr:uid="{00000000-0006-0000-0200-000009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Inserir aqui o percentual constante no campo "Mensurado acumulado atual" da PLS referente a etapa anterior a atual.</t>
        </r>
      </text>
    </comment>
    <comment ref="Y107" authorId="1" shapeId="0" xr:uid="{00000000-0006-0000-0200-00000A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Valor a ser informado no campo "% Período" do SIOPI.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</authors>
  <commentList>
    <comment ref="AD59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Consultar no APP Habitação os percentuais já liberados em cada etapa da operação. </t>
        </r>
      </text>
    </comment>
    <comment ref="J194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Preencher apenas se a análise da reprogramação for feita por profissional do quadro próprio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Caixa</author>
  </authors>
  <commentList>
    <comment ref="J109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Caixa:</t>
        </r>
        <r>
          <rPr>
            <sz val="9"/>
            <color indexed="81"/>
            <rFont val="Segoe UI"/>
            <family val="2"/>
          </rPr>
          <t xml:space="preserve">
Preencher apenas se a análise da reprogramação for feita por profissional do quadro próprio</t>
        </r>
      </text>
    </comment>
  </commentList>
</comments>
</file>

<file path=xl/sharedStrings.xml><?xml version="1.0" encoding="utf-8"?>
<sst xmlns="http://schemas.openxmlformats.org/spreadsheetml/2006/main" count="966" uniqueCount="506">
  <si>
    <t>endfim3</t>
  </si>
  <si>
    <t>endfim4</t>
  </si>
  <si>
    <t>resp</t>
  </si>
  <si>
    <t>ocultar</t>
  </si>
  <si>
    <t>lista</t>
  </si>
  <si>
    <t>form</t>
  </si>
  <si>
    <t>end</t>
  </si>
  <si>
    <t>Modelos Padronizados Caixa</t>
  </si>
  <si>
    <t>Orientações para Preenchimento</t>
  </si>
  <si>
    <t>proposta</t>
  </si>
  <si>
    <t>(versão com macros, testadas nas versões Excel 2003 a 2013)</t>
  </si>
  <si>
    <t>Prezado(a) Proponente, RT ou Credenciado(a),</t>
  </si>
  <si>
    <t>Outros</t>
  </si>
  <si>
    <t>Oriente-se pelo seguinte esquema de cores para o preenchimento de informações:</t>
  </si>
  <si>
    <t>utilize os campos em roxo claro; se houver borda laranja, selecione uma opção pré-cadastrada; quando for borda cinza, digite a informação solicitada.</t>
  </si>
  <si>
    <t>Não modifique nada em campos de outras cores (branco, cinza, preto, hachurado...): eles podem conter fórmulas importantes, que invalidem o modelo se forem apagados.</t>
  </si>
  <si>
    <t>Proposta de Construção Individual - CAIXA</t>
  </si>
  <si>
    <t>Observações:</t>
  </si>
  <si>
    <t>1.01</t>
  </si>
  <si>
    <r>
      <t xml:space="preserve">Preencha </t>
    </r>
    <r>
      <rPr>
        <b/>
        <sz val="9"/>
        <rFont val="Arial"/>
        <family val="2"/>
      </rPr>
      <t>todos os campos em roxo claro</t>
    </r>
    <r>
      <rPr>
        <sz val="9"/>
        <rFont val="Arial"/>
        <family val="2"/>
      </rPr>
      <t>, podendo ignorar aqueles marcados como opcionais, utilizando o arquivo do Proponente como origem de dados, quando for o caso (</t>
    </r>
    <r>
      <rPr>
        <b/>
        <sz val="9"/>
        <rFont val="Arial"/>
        <family val="2"/>
      </rPr>
      <t>o processo de importação de dados foi eliminado</t>
    </r>
    <r>
      <rPr>
        <sz val="9"/>
        <rFont val="Arial"/>
        <family val="2"/>
      </rPr>
      <t>, face às constantes dificuldades apresentadas por Proponentes e Analistas, sob as mais diversas formas).</t>
    </r>
  </si>
  <si>
    <t>1.02</t>
  </si>
  <si>
    <r>
      <t xml:space="preserve">Caso o proponente não tenha preenchido todos os dados, solicite ao mesmo a </t>
    </r>
    <r>
      <rPr>
        <b/>
        <sz val="9"/>
        <rFont val="Arial"/>
        <family val="2"/>
      </rPr>
      <t>complementação da informação</t>
    </r>
    <r>
      <rPr>
        <sz val="9"/>
        <rFont val="Arial"/>
        <family val="2"/>
      </rPr>
      <t xml:space="preserve">, se esta for fundamental para a análise, ou identifique com </t>
    </r>
    <r>
      <rPr>
        <b/>
        <sz val="9"/>
        <rFont val="Arial"/>
        <family val="2"/>
      </rPr>
      <t>nulo</t>
    </r>
    <r>
      <rPr>
        <sz val="9"/>
        <rFont val="Arial"/>
        <family val="2"/>
      </rPr>
      <t xml:space="preserve"> ou </t>
    </r>
    <r>
      <rPr>
        <b/>
        <sz val="9"/>
        <rFont val="Arial"/>
        <family val="2"/>
      </rPr>
      <t>prejudicado,</t>
    </r>
    <r>
      <rPr>
        <sz val="9"/>
        <rFont val="Arial"/>
        <family val="2"/>
      </rPr>
      <t xml:space="preserve"> no caso de a informação ser dispensável ou irrelevante para a análise.</t>
    </r>
  </si>
  <si>
    <t>1.03</t>
  </si>
  <si>
    <r>
      <t xml:space="preserve">Os documentos devem ser </t>
    </r>
    <r>
      <rPr>
        <b/>
        <sz val="9"/>
        <rFont val="Arial"/>
        <family val="2"/>
      </rPr>
      <t>entregues em arquivo digital e também impressos e assinados</t>
    </r>
    <r>
      <rPr>
        <sz val="9"/>
        <rFont val="Arial"/>
        <family val="2"/>
      </rPr>
      <t>.</t>
    </r>
  </si>
  <si>
    <t>1.04</t>
  </si>
  <si>
    <r>
      <rPr>
        <b/>
        <sz val="9"/>
        <rFont val="Arial"/>
        <family val="2"/>
      </rPr>
      <t>Este arquivo foi protegido com senha</t>
    </r>
    <r>
      <rPr>
        <sz val="9"/>
        <rFont val="Arial"/>
        <family val="2"/>
      </rPr>
      <t xml:space="preserve">, para evitar quaisquer erros, oriundos de distração, mal uso ou mesmo má fé. </t>
    </r>
    <r>
      <rPr>
        <b/>
        <sz val="9"/>
        <rFont val="Arial"/>
        <family val="2"/>
      </rPr>
      <t>Só é possível modificar os campos em roxo claro</t>
    </r>
    <r>
      <rPr>
        <sz val="9"/>
        <rFont val="Arial"/>
        <family val="2"/>
      </rPr>
      <t xml:space="preserve">, sendo hachurado...), </t>
    </r>
    <r>
      <rPr>
        <b/>
        <sz val="9"/>
        <rFont val="Arial"/>
        <family val="2"/>
      </rPr>
      <t>impossível eliminar e/ou apagar linhas, colunas ou trechos do modelo</t>
    </r>
    <r>
      <rPr>
        <sz val="9"/>
        <rFont val="Arial"/>
        <family val="2"/>
      </rPr>
      <t xml:space="preserve">. </t>
    </r>
    <r>
      <rPr>
        <b/>
        <sz val="9"/>
        <color indexed="60"/>
        <rFont val="Arial"/>
        <family val="2"/>
      </rPr>
      <t>Este modelo é a sua proposta, qualquer modificação pode invalidá-la</t>
    </r>
    <r>
      <rPr>
        <sz val="9"/>
        <rFont val="Arial"/>
        <family val="2"/>
      </rPr>
      <t>.</t>
    </r>
  </si>
  <si>
    <t>1.05</t>
  </si>
  <si>
    <r>
      <t xml:space="preserve">Sugerimos sempre </t>
    </r>
    <r>
      <rPr>
        <b/>
        <sz val="9"/>
        <rFont val="Arial"/>
        <family val="2"/>
      </rPr>
      <t>guardar o arquivo original em uma pasta segura e preencher uma cópia</t>
    </r>
    <r>
      <rPr>
        <sz val="9"/>
        <rFont val="Arial"/>
        <family val="2"/>
      </rPr>
      <t xml:space="preserve"> deste no formato "</t>
    </r>
    <r>
      <rPr>
        <b/>
        <sz val="9"/>
        <rFont val="Arial"/>
        <family val="2"/>
      </rPr>
      <t>xlsm</t>
    </r>
    <r>
      <rPr>
        <sz val="9"/>
        <rFont val="Arial"/>
        <family val="2"/>
      </rPr>
      <t>", de forma a garantir a existência de um modelo válido, no caso de um erro qualquer no preenchimento dos dados.</t>
    </r>
  </si>
  <si>
    <t>1.06</t>
  </si>
  <si>
    <r>
      <t xml:space="preserve">Em caso de dúvidas, </t>
    </r>
    <r>
      <rPr>
        <b/>
        <sz val="9"/>
        <rFont val="Arial"/>
        <family val="2"/>
      </rPr>
      <t>solicite outro formulário original à sua Agência/SR/CCA de atendimento</t>
    </r>
    <r>
      <rPr>
        <sz val="9"/>
        <rFont val="Arial"/>
        <family val="2"/>
      </rPr>
      <t>.</t>
    </r>
  </si>
  <si>
    <t>Grau de sigilo</t>
  </si>
  <si>
    <t>Proposta de Construção Individual</t>
  </si>
  <si>
    <t>Construção em Terreno Próprio e Aquisição de Terreno e Construção</t>
  </si>
  <si>
    <t>IDENTIFICAÇÃO</t>
  </si>
  <si>
    <t>endfim0</t>
  </si>
  <si>
    <t>Proponente</t>
  </si>
  <si>
    <t>E-mail</t>
  </si>
  <si>
    <t>CPF/CNPJ Prop.</t>
  </si>
  <si>
    <t>Telefone Prop.</t>
  </si>
  <si>
    <t>RT pelo Proj. Arquit./Edif. – RTP</t>
  </si>
  <si>
    <t>E-mail – RTP</t>
  </si>
  <si>
    <t>Nº CAU/CREA/CFT–RTP</t>
  </si>
  <si>
    <t>UF</t>
  </si>
  <si>
    <t>CPF – RTP</t>
  </si>
  <si>
    <t>Telefone – RTP</t>
  </si>
  <si>
    <t>RT pela Execução da Obra – RTE</t>
  </si>
  <si>
    <t>E-mail – RTE</t>
  </si>
  <si>
    <t>Nº CAU/CREA/CFT–RTE</t>
  </si>
  <si>
    <t>CPF – RTE</t>
  </si>
  <si>
    <t>Telefone – RTE</t>
  </si>
  <si>
    <t>Aço estrutural e Blocos de Vedação - Convencional;Alvenaria estrutural - Convencional;Estrutura de concreto e blocos de vedação - Convencional;Paredes de concreto NBR 16055/NBR 16475 - Convencional;Estrutura de Madeira com Blocos de Vedação - Convencional;Wood Framing - Inovador;Madeira (como componente de vedação) - Inovador;Steel Framing - Inovador;Parede de Concreto com EPS - Inovador; Parede de Concreto não Prevista nas Normas da ABNT - Inovador;Outros</t>
  </si>
  <si>
    <t>Identificação do imóvel proposto</t>
  </si>
  <si>
    <t>Endereço</t>
  </si>
  <si>
    <t>Complemento</t>
  </si>
  <si>
    <t>Bairro</t>
  </si>
  <si>
    <t>CEP</t>
  </si>
  <si>
    <t>Município</t>
  </si>
  <si>
    <t>Matrícula</t>
  </si>
  <si>
    <t>ORI (Registro de Imóveis)</t>
  </si>
  <si>
    <t>Coordenadas (Graus°, Min', S'')</t>
  </si>
  <si>
    <t>Construtora (se houver)</t>
  </si>
  <si>
    <t>CNPJ</t>
  </si>
  <si>
    <t>Finalidade</t>
  </si>
  <si>
    <t>W</t>
  </si>
  <si>
    <t>endfim2</t>
  </si>
  <si>
    <t>DOCUMENTAÇÃO PARA ANÁLISE TÉCNICA</t>
  </si>
  <si>
    <t>Documentação básica</t>
  </si>
  <si>
    <t>Falta</t>
  </si>
  <si>
    <t>Certidão de Matrícula do Imóvel</t>
  </si>
  <si>
    <t>Projeto Legal/Arquit. c/ divisões</t>
  </si>
  <si>
    <t>Sim</t>
  </si>
  <si>
    <t>Alvará/Licença da Obra</t>
  </si>
  <si>
    <t>Data de validade</t>
  </si>
  <si>
    <t>Terreno é próprio</t>
  </si>
  <si>
    <t>Documentação Complementar,
para análise de propostas com
Sistemas Construtivos Inovadores</t>
  </si>
  <si>
    <t>ART/RRT/TRT de Proj. Arquitetura</t>
  </si>
  <si>
    <t>Número</t>
  </si>
  <si>
    <t>Projeto Legal Aprovado</t>
  </si>
  <si>
    <t>ART/RRT/TRT de Exec. de Obra</t>
  </si>
  <si>
    <t>Projeto</t>
  </si>
  <si>
    <t xml:space="preserve">Termo de Ciência e responsabilidade de Manutenção - MO41235; 
Termo de Compromisso e Garantia - Unidade Isolada - MO41234
Termo de Cessão de Tecnologia (caso o construtor não seja o detentor do sistema)
DATec válido (podem ser consultados no seguinte endereço: https://pbqp-h.mdr.gov.br/tipo-documento/datecs/)
Certidão de Acervo Técnico onde conste ART/RRT de ao menos 03 unidades isoladas com a mesma tipologia da unidade proposta, localizadas em projetos/empreendimentos distintos, para comprovação de experiência com o sistema construtivo proposto( Verificar casos exigidos na sua unidade de relacionamento)
RCE - Relatório de Comprovação de Experiência do Responsável Técnico pela Execução da Obra
ART/RRT de Projeto Arquitetônico 
ART/RRT de Projeto Estrutural (apenas se a inovação envolver a estrutura da unidade) </t>
  </si>
  <si>
    <t>Preencher seguindo requisitos estritamente técnicos de engenharia e arquitetura, para evitar divergência com a análise e consequente revisão da proposta</t>
  </si>
  <si>
    <t>Áreas</t>
  </si>
  <si>
    <t>Área Coberta Padrão</t>
  </si>
  <si>
    <t>Área Permeável</t>
  </si>
  <si>
    <t>Área Acessória Coberta</t>
  </si>
  <si>
    <t>Área Construída Total</t>
  </si>
  <si>
    <t>Área do Terreno</t>
  </si>
  <si>
    <t>Valor do Terreno</t>
  </si>
  <si>
    <t>m²</t>
  </si>
  <si>
    <t>R$</t>
  </si>
  <si>
    <t>Destinação do Imóvel</t>
  </si>
  <si>
    <t>Sistema Construtivo</t>
  </si>
  <si>
    <t>Sistema Construtivo Outros (Especificar)</t>
  </si>
  <si>
    <t>Documentação complementar</t>
  </si>
  <si>
    <t>Memorial Descritivo</t>
  </si>
  <si>
    <t>Discriminar a solução prevista em projeto para caracterizar o padrão do acabamento</t>
  </si>
  <si>
    <t>Padrão  Acabamento</t>
  </si>
  <si>
    <t>Cobertura</t>
  </si>
  <si>
    <t>Teto</t>
  </si>
  <si>
    <t>Pavtos.</t>
  </si>
  <si>
    <t>Quartos</t>
  </si>
  <si>
    <t>Suítes</t>
  </si>
  <si>
    <t>Salas</t>
  </si>
  <si>
    <t>Vagas</t>
  </si>
  <si>
    <t>Tipo de Vagas</t>
  </si>
  <si>
    <t>Acabamento Paredes Externas</t>
  </si>
  <si>
    <t>Louças e Metais</t>
  </si>
  <si>
    <t>Á. Serviço</t>
  </si>
  <si>
    <t>Cozinha</t>
  </si>
  <si>
    <t>Água Quente</t>
  </si>
  <si>
    <t>Conv:Steel Framing</t>
  </si>
  <si>
    <t>Acabamento Paredes Internas</t>
  </si>
  <si>
    <t>Pards./Painéis Á. Secas</t>
  </si>
  <si>
    <t xml:space="preserve">Calefação </t>
  </si>
  <si>
    <t xml:space="preserve">Sustentabilidade </t>
  </si>
  <si>
    <t>Implantação/Inserção</t>
  </si>
  <si>
    <t>Inov:Madeira (componente de vedação)</t>
  </si>
  <si>
    <t>Inov:Wood Framing</t>
  </si>
  <si>
    <t>Revest.Pards.Á.Molhadas</t>
  </si>
  <si>
    <t>Revest.Piso Á.Secas</t>
  </si>
  <si>
    <t>Revest.Piso Á.Molhadas</t>
  </si>
  <si>
    <t>Divisão Interna</t>
  </si>
  <si>
    <t>Inov:Parede com EPS Integrado</t>
  </si>
  <si>
    <t>Esquadrias Externas</t>
  </si>
  <si>
    <t>Esquadrias Internas</t>
  </si>
  <si>
    <t>Abastecimento d'Água</t>
  </si>
  <si>
    <t>Outros (Especificar)</t>
  </si>
  <si>
    <t>Drenagem</t>
  </si>
  <si>
    <t>Coleta/Tratmto. Esgoto</t>
  </si>
  <si>
    <t>Ger. Alternt. de Energia</t>
  </si>
  <si>
    <t>Custos</t>
  </si>
  <si>
    <t>Para subsidiar a análise de viabilidade econômico-financeira, incluir os custos de todos os serviços necessários à execução do imóvel aqui</t>
  </si>
  <si>
    <t>Serviços componentes do projeto/custo referencial adotado</t>
  </si>
  <si>
    <t>Item</t>
  </si>
  <si>
    <t>Serviços</t>
  </si>
  <si>
    <t>Custos Propostos</t>
  </si>
  <si>
    <t>Incidências aceitáveis</t>
  </si>
  <si>
    <t>Incidência</t>
  </si>
  <si>
    <t>Custos [R$]</t>
  </si>
  <si>
    <t>% Ac.</t>
  </si>
  <si>
    <t>Mínimo [%]</t>
  </si>
  <si>
    <t>Máximo [%]</t>
  </si>
  <si>
    <t>Barracão+lig. provisórias(água/luz)+projetos/aprovs.</t>
  </si>
  <si>
    <t>Infraestrutura (estacas, brocas, baldrames, sapatas)</t>
  </si>
  <si>
    <t>Supraestrutura (Vigas, pilares, cintas, escadas)</t>
  </si>
  <si>
    <t>Paredes e Painéis</t>
  </si>
  <si>
    <t>Esquadrias</t>
  </si>
  <si>
    <t>Vidros e Plásticos</t>
  </si>
  <si>
    <t>Coberturas (estrutura e telhas)</t>
  </si>
  <si>
    <t>Impermeabilizações</t>
  </si>
  <si>
    <t>Revestimentos Internos</t>
  </si>
  <si>
    <t>Forros</t>
  </si>
  <si>
    <t>Revestimentos Externos</t>
  </si>
  <si>
    <t>Pinturas</t>
  </si>
  <si>
    <t>Pisos</t>
  </si>
  <si>
    <t>Acabamentos (soleiras, rodapés, peitoril etc.)</t>
  </si>
  <si>
    <t>Instalações Elétricas e Telefônicas</t>
  </si>
  <si>
    <t>Instalações Hidráulicas</t>
  </si>
  <si>
    <t>Instalações: Esgoto e Águas Pluviais</t>
  </si>
  <si>
    <t>Complementos (limpeza final e calafete)</t>
  </si>
  <si>
    <t>Outros (discriminar em Serviços Adicionais, abaixo)</t>
  </si>
  <si>
    <t>TOTAIS</t>
  </si>
  <si>
    <t>Custo Total de Serviços</t>
  </si>
  <si>
    <t>Executor obra</t>
  </si>
  <si>
    <t>BDI</t>
  </si>
  <si>
    <t>Custo Total com BDI</t>
  </si>
  <si>
    <t>Outros serviços</t>
  </si>
  <si>
    <t>Quando houver custos adicionais, não contemplados nos custos referenciais (p.ex.: demolições, fundações especiais, cortes, aterros e contenções excepcionais, elevadores e equipamentos especiais, piscinas, quadras de esportes etc.), todos estes serviços devem ser inseridos no quadro "Serviços Adicionais" abaixo</t>
  </si>
  <si>
    <t>Serviços adicionais</t>
  </si>
  <si>
    <t>Resumo dos custos</t>
  </si>
  <si>
    <t>Totais</t>
  </si>
  <si>
    <t>Unitário/m²</t>
  </si>
  <si>
    <t>Custo Total de Serviços c/ BDI</t>
  </si>
  <si>
    <t>Custo Total de Produção</t>
  </si>
  <si>
    <t>Justificativas para itens fora das referências de incidência no orçamento acima</t>
  </si>
  <si>
    <t>Inserir Poligonal do Terreno</t>
  </si>
  <si>
    <t>Cronograma Físico Financeiro</t>
  </si>
  <si>
    <t>A Partir do Google Earth ou Planta do Loteamento</t>
  </si>
  <si>
    <t>Prazo de Execução</t>
  </si>
  <si>
    <t>meses</t>
  </si>
  <si>
    <t>Descrever foto</t>
  </si>
  <si>
    <t>Etapa</t>
  </si>
  <si>
    <t>% Etapa</t>
  </si>
  <si>
    <t>% Acu mul.</t>
  </si>
  <si>
    <t>Valor Acumulado</t>
  </si>
  <si>
    <t>PréExc.</t>
  </si>
  <si>
    <t>Descrição das obras já executadas</t>
  </si>
  <si>
    <t xml:space="preserve">Outras Observações (incluir características/informações relevante específicas da proposta) </t>
  </si>
  <si>
    <t>Declarações e Ciência do Proponente e do Responsável Técnico, quanto às Condições de Financiamento de Construção</t>
  </si>
  <si>
    <t>O PROPONENTE e o RESPONSÁVEL TÉCNICO PELA EXECUÇÃO DA OBRA declaram, sob as penas da Lei, que:</t>
  </si>
  <si>
    <t>são verídicas as informações aqui prestadas e que elas correspondem fielmente à atual situação da obra.</t>
  </si>
  <si>
    <t>estão CIENTES de que eventuais irregularidades, identificadas no acompanhamento da obra, sujeitam ambos à inclusão no Cadastro  Informativo de Pessoas Físicas e Jurídicas com relacionamento com a CAIXA – CONRES.</t>
  </si>
  <si>
    <t>o Imóvel atende aos itens e condições mínimas exigidas pela CAIXA, conforme Cartilha PF.</t>
  </si>
  <si>
    <t>o projeto aprovado segue todas as normas técnicas vigentes e aplicáveis e será apresentado até a primeira liberação de recursos.</t>
  </si>
  <si>
    <t>a placa de obra será fixada, conforme modelo estabelecido pela CAIXA.</t>
  </si>
  <si>
    <t>RL</t>
  </si>
  <si>
    <t>Cliente/Proponente</t>
  </si>
  <si>
    <t>LD</t>
  </si>
  <si>
    <t>Local e data</t>
  </si>
  <si>
    <t>Nome:</t>
  </si>
  <si>
    <t>CPF:</t>
  </si>
  <si>
    <t>AE</t>
  </si>
  <si>
    <t>Responsável Técnico pela execução da obra</t>
  </si>
  <si>
    <t>CAU/CREA/CFT:</t>
  </si>
  <si>
    <t>Acabamento Externo/Interno</t>
  </si>
  <si>
    <t>Esquadrias Externas/Internas</t>
  </si>
  <si>
    <t>Revestimento Parede Áreas Molhadas</t>
  </si>
  <si>
    <t>Revestimento Piso Áreas Molhadas</t>
  </si>
  <si>
    <t>Revestimento Piso Áreas Secas</t>
  </si>
  <si>
    <t xml:space="preserve">Paredes/Painéis </t>
  </si>
  <si>
    <t>Coleta/Tratamento de Esgoto</t>
  </si>
  <si>
    <t>Geração Alternativa de Energia</t>
  </si>
  <si>
    <t>Impantação/Inserção</t>
  </si>
  <si>
    <t xml:space="preserve">Sist. Construtivo </t>
  </si>
  <si>
    <t xml:space="preserve">Projeto Padrão Adotado </t>
  </si>
  <si>
    <t>Padrão de Acabamento</t>
  </si>
  <si>
    <t>fechar</t>
  </si>
  <si>
    <t>Telha aparente</t>
  </si>
  <si>
    <t>Telha Metálica c/ Platibanda</t>
  </si>
  <si>
    <t>Sem revestimento</t>
  </si>
  <si>
    <t>Alumínio</t>
  </si>
  <si>
    <t>Cimentado</t>
  </si>
  <si>
    <t>Alvenaria</t>
  </si>
  <si>
    <t>Linha Popular</t>
  </si>
  <si>
    <t>Concessionária</t>
  </si>
  <si>
    <t>Rede de Esgoto</t>
  </si>
  <si>
    <t>Rede de Água Pluvial</t>
  </si>
  <si>
    <t>Nenhuma</t>
  </si>
  <si>
    <t>Não</t>
  </si>
  <si>
    <t>Isolada</t>
  </si>
  <si>
    <t>Conv:Alvenaria estrutural</t>
  </si>
  <si>
    <t>CUB</t>
  </si>
  <si>
    <t>Baixo</t>
  </si>
  <si>
    <t>Forro</t>
  </si>
  <si>
    <t>Telha Metálica s/ Platibanda</t>
  </si>
  <si>
    <t>Pintura/Textura/Grafiato</t>
  </si>
  <si>
    <t>Ferro</t>
  </si>
  <si>
    <t>Cerâmica Comercial</t>
  </si>
  <si>
    <t>Gesso</t>
  </si>
  <si>
    <t>Linha Média</t>
  </si>
  <si>
    <t>Poço</t>
  </si>
  <si>
    <t>Fossa e Filtro</t>
  </si>
  <si>
    <t>Interna ao terreno</t>
  </si>
  <si>
    <t>Fotovoltaica</t>
  </si>
  <si>
    <t>Interna</t>
  </si>
  <si>
    <t>Cozinha+A.Serviço</t>
  </si>
  <si>
    <t>Isolada(parte empr.não-condom.)</t>
  </si>
  <si>
    <t>Aquecimento solar</t>
  </si>
  <si>
    <t>Conv:Aço estrutural/Blcs.vedação</t>
  </si>
  <si>
    <t>NBR 12721</t>
  </si>
  <si>
    <t>Normal</t>
  </si>
  <si>
    <t>Laje</t>
  </si>
  <si>
    <t>Telha de Fibrocimto. c/ Platibanda</t>
  </si>
  <si>
    <t>Pint./Text./Grafto. e det. em Pedra/Cerâmica</t>
  </si>
  <si>
    <t>Vidro Temperado</t>
  </si>
  <si>
    <t>São Tomé</t>
  </si>
  <si>
    <t>Pedra</t>
  </si>
  <si>
    <t>Madeira</t>
  </si>
  <si>
    <t>Linha Luxo</t>
  </si>
  <si>
    <t>Outra</t>
  </si>
  <si>
    <t>Fossa e Sumidouro</t>
  </si>
  <si>
    <t>Eólica</t>
  </si>
  <si>
    <t>Externa coberta</t>
  </si>
  <si>
    <t>Cozinha+Copa</t>
  </si>
  <si>
    <t>Condomínio</t>
  </si>
  <si>
    <t>Aquecimento à gás</t>
  </si>
  <si>
    <t>Conv:Estrutura de concreto/Blcs.vedação</t>
  </si>
  <si>
    <t>PINI</t>
  </si>
  <si>
    <t>Alto</t>
  </si>
  <si>
    <t>Laje+Forro</t>
  </si>
  <si>
    <t>Telha de Fibrocimto. s/ Platibanda</t>
  </si>
  <si>
    <t>Cerâmica/Porcelanato</t>
  </si>
  <si>
    <t>PVC</t>
  </si>
  <si>
    <t>Emborrachado</t>
  </si>
  <si>
    <t>Porcelanato 1ª</t>
  </si>
  <si>
    <t>Vinílico</t>
  </si>
  <si>
    <t>Concreto</t>
  </si>
  <si>
    <t>Externa descoberta</t>
  </si>
  <si>
    <t>Cozinha americana</t>
  </si>
  <si>
    <t>Conv:Estrutura de madeira/Blcs.vedação</t>
  </si>
  <si>
    <t>SINAPI</t>
  </si>
  <si>
    <t>Telha de Barro/Concreto</t>
  </si>
  <si>
    <t>Tijolo/Blc. Apar. Tratado/Imperm.</t>
  </si>
  <si>
    <t>Granita</t>
  </si>
  <si>
    <t>Porcelanato 2ª</t>
  </si>
  <si>
    <t>Aço</t>
  </si>
  <si>
    <t>Conv:Paredes de concreto NBR nº 16055/16475</t>
  </si>
  <si>
    <t>Laje Impermeabilizada</t>
  </si>
  <si>
    <t>Formicado</t>
  </si>
  <si>
    <t>Granito/Mármore</t>
  </si>
  <si>
    <t>Granito/Mármore 2ª</t>
  </si>
  <si>
    <t>Laminado</t>
  </si>
  <si>
    <t>Inov:Steel Framing</t>
  </si>
  <si>
    <t>Pintura/Textura</t>
  </si>
  <si>
    <t>Inov:Parede de concreto com EPS</t>
  </si>
  <si>
    <t>Grafiato</t>
  </si>
  <si>
    <t>Inov:Parede de concreto não-prevista em NBR</t>
  </si>
  <si>
    <t>Cerâmica Extra</t>
  </si>
  <si>
    <t>Árdosia</t>
  </si>
  <si>
    <t>Granito/Mármore 1ª</t>
  </si>
  <si>
    <t>GARANTIA CAIXA</t>
  </si>
  <si>
    <t>Sim, o Imóvel ATENDE aos itens e condições mínimas como garantia CAIXA.</t>
  </si>
  <si>
    <t>Não, o Imóvel NÃO ATENDE aos itens e condições mínimas como garantia CAIXA.</t>
  </si>
  <si>
    <t>Sim,  DECLARO que as modificicações dos itens NÃO afetam a garantia da CAIXA.</t>
  </si>
  <si>
    <t>NÃO, DECLARO que as modificicações dos itens AFETAM a garantia,  NÃO ATENDENDO as condições mínimas da CAIXA.</t>
  </si>
  <si>
    <t>Tijolo/Bloco Aparente Tratado/Impermeabilizado</t>
  </si>
  <si>
    <t>DOCUMENTAÇÃO COMPLEMENTAR À ALTERAÇÃO DE GARANTIA</t>
  </si>
  <si>
    <t>Sim, DECLARO que a documentação apresentada pelo proponete está de acordo com as condições mínimas do órgão responsável.</t>
  </si>
  <si>
    <t>Não, DECLARO que a documentação apresentada pelo proponete não está de acordo com as condições mínimas do órgão responsável.</t>
  </si>
  <si>
    <t>PLS</t>
  </si>
  <si>
    <t>Proposta de Financiamento de Unidade Isolada</t>
  </si>
  <si>
    <t>Observações Gerais:</t>
  </si>
  <si>
    <r>
      <t xml:space="preserve">Todos os campos em roxo claro e os campos de "IDENTIFICAÇÃO" precisam estar preenchidos. </t>
    </r>
    <r>
      <rPr>
        <b/>
        <sz val="9"/>
        <color indexed="60"/>
        <rFont val="Arial"/>
        <family val="2"/>
      </rPr>
      <t>A ausência dessas informações, bem como a ausência das assinaturas do proponente e do Responsável Técnico pela execução da obra invalidam esse documento.</t>
    </r>
  </si>
  <si>
    <r>
      <t xml:space="preserve">Os documentos devem ser </t>
    </r>
    <r>
      <rPr>
        <b/>
        <sz val="9"/>
        <rFont val="Arial"/>
        <family val="2"/>
      </rPr>
      <t>entregues em arquivo digital e também impressos e assinados</t>
    </r>
    <r>
      <rPr>
        <sz val="9"/>
        <rFont val="Arial"/>
        <family val="2"/>
      </rPr>
      <t xml:space="preserve">. O preenchimento das datas de Contratação, Término Previsto e da Vistoria é obrigatório, </t>
    </r>
    <r>
      <rPr>
        <b/>
        <sz val="9"/>
        <rFont val="Arial"/>
        <family val="2"/>
      </rPr>
      <t>sem essas datas o documento não tem validade</t>
    </r>
    <r>
      <rPr>
        <sz val="9"/>
        <rFont val="Arial"/>
        <family val="2"/>
      </rPr>
      <t>. A Data de Contratação nunca muda mesmo que haja reprogramação do contrato.</t>
    </r>
  </si>
  <si>
    <r>
      <rPr>
        <b/>
        <sz val="9"/>
        <rFont val="Arial"/>
        <family val="2"/>
      </rPr>
      <t xml:space="preserve">Este arquivo foi protegido com senha, para evitar quaisquer erros, oriundos de distração, mal uso ou mesmo má fé. Só devem ser preenchidos os campos em roxo claro.  </t>
    </r>
    <r>
      <rPr>
        <sz val="9"/>
        <color indexed="8"/>
        <rFont val="Arial"/>
        <family val="2"/>
      </rPr>
      <t xml:space="preserve">Esta planilha </t>
    </r>
    <r>
      <rPr>
        <b/>
        <sz val="9"/>
        <color indexed="8"/>
        <rFont val="Arial"/>
        <family val="2"/>
      </rPr>
      <t xml:space="preserve">embasará os desembolsos </t>
    </r>
    <r>
      <rPr>
        <sz val="9"/>
        <color indexed="8"/>
        <rFont val="Arial"/>
        <family val="2"/>
      </rPr>
      <t>do seu contrato</t>
    </r>
    <r>
      <rPr>
        <b/>
        <sz val="9"/>
        <color indexed="8"/>
        <rFont val="Arial"/>
        <family val="2"/>
      </rPr>
      <t>, alterar, eliminar e/ou apagar linhas</t>
    </r>
    <r>
      <rPr>
        <sz val="9"/>
        <color indexed="8"/>
        <rFont val="Arial"/>
        <family val="2"/>
      </rPr>
      <t>, colunas ou trechos bloqueados do modelo invalidam esses documento</t>
    </r>
    <r>
      <rPr>
        <b/>
        <sz val="9"/>
        <color indexed="8"/>
        <rFont val="Arial"/>
        <family val="2"/>
      </rPr>
      <t xml:space="preserve">, </t>
    </r>
    <r>
      <rPr>
        <sz val="9"/>
        <color indexed="8"/>
        <rFont val="Arial"/>
        <family val="2"/>
      </rPr>
      <t>podendo gerar</t>
    </r>
    <r>
      <rPr>
        <b/>
        <sz val="9"/>
        <color indexed="8"/>
        <rFont val="Arial"/>
        <family val="2"/>
      </rPr>
      <t xml:space="preserve"> atraso na liberação</t>
    </r>
    <r>
      <rPr>
        <sz val="9"/>
        <color indexed="8"/>
        <rFont val="Arial"/>
        <family val="2"/>
      </rPr>
      <t>.</t>
    </r>
  </si>
  <si>
    <t>Setor PLANILHA DE LEVANTAMENTO DE SERVIÇOS – PLS:</t>
  </si>
  <si>
    <t>2.01</t>
  </si>
  <si>
    <r>
      <t xml:space="preserve">Preencha os </t>
    </r>
    <r>
      <rPr>
        <b/>
        <sz val="9"/>
        <rFont val="Arial"/>
        <family val="2"/>
      </rPr>
      <t>campos de percentual</t>
    </r>
    <r>
      <rPr>
        <sz val="9"/>
        <rFont val="Arial"/>
        <family val="2"/>
      </rPr>
      <t xml:space="preserve"> com os valores que melhor se adequam ao </t>
    </r>
    <r>
      <rPr>
        <b/>
        <sz val="9"/>
        <rFont val="Arial"/>
        <family val="2"/>
      </rPr>
      <t>estágio do serviço medido</t>
    </r>
    <r>
      <rPr>
        <sz val="9"/>
        <rFont val="Arial"/>
        <family val="2"/>
      </rPr>
      <t>.</t>
    </r>
  </si>
  <si>
    <t>Setor RELATÓRIO FOTOGRÁFICO:</t>
  </si>
  <si>
    <t>3.01</t>
  </si>
  <si>
    <r>
      <t xml:space="preserve">Para acrescentar fotos ao </t>
    </r>
    <r>
      <rPr>
        <b/>
        <sz val="9"/>
        <rFont val="Arial"/>
        <family val="2"/>
      </rPr>
      <t>Relatório Fotográfico</t>
    </r>
    <r>
      <rPr>
        <sz val="9"/>
        <rFont val="Arial"/>
        <family val="2"/>
      </rPr>
      <t xml:space="preserve">, que se encontra ao final desta planilha, Selecione a célula na qual irá inserir a foto, clique em Inserir &gt;&gt; Ilustrações &gt;&gt; Imagens &gt;&gt; Este Dispositivo e </t>
    </r>
    <r>
      <rPr>
        <b/>
        <sz val="9"/>
        <rFont val="Arial"/>
        <family val="2"/>
      </rPr>
      <t>escolha o arquivo desejado</t>
    </r>
    <r>
      <rPr>
        <sz val="9"/>
        <rFont val="Arial"/>
        <family val="2"/>
      </rPr>
      <t>.</t>
    </r>
  </si>
  <si>
    <t>3.02</t>
  </si>
  <si>
    <t>Dimensione a foto para que fique perfeitamente inserida dentro da célula</t>
  </si>
  <si>
    <t>3.03</t>
  </si>
  <si>
    <r>
      <t xml:space="preserve">Para </t>
    </r>
    <r>
      <rPr>
        <b/>
        <sz val="9"/>
        <rFont val="Arial"/>
        <family val="2"/>
      </rPr>
      <t xml:space="preserve">eliminar a foto </t>
    </r>
    <r>
      <rPr>
        <sz val="9"/>
        <rFont val="Arial"/>
        <family val="2"/>
      </rPr>
      <t xml:space="preserve">inserida, </t>
    </r>
    <r>
      <rPr>
        <b/>
        <sz val="9"/>
        <rFont val="Arial"/>
        <family val="2"/>
      </rPr>
      <t>clique nela e pressione delete.</t>
    </r>
  </si>
  <si>
    <t>3.04</t>
  </si>
  <si>
    <r>
      <rPr>
        <b/>
        <sz val="9"/>
        <rFont val="Arial"/>
        <family val="2"/>
      </rPr>
      <t>Apresentação fotográfica mínima</t>
    </r>
    <r>
      <rPr>
        <sz val="9"/>
        <rFont val="Arial"/>
        <family val="2"/>
      </rPr>
      <t xml:space="preserve">: uma foto da </t>
    </r>
    <r>
      <rPr>
        <b/>
        <sz val="9"/>
        <rFont val="Arial"/>
        <family val="2"/>
      </rPr>
      <t>fachada frontal</t>
    </r>
    <r>
      <rPr>
        <sz val="9"/>
        <rFont val="Arial"/>
        <family val="2"/>
      </rPr>
      <t>, uma de</t>
    </r>
    <r>
      <rPr>
        <b/>
        <sz val="9"/>
        <rFont val="Arial"/>
        <family val="2"/>
      </rPr>
      <t xml:space="preserve"> cada fachada lateral</t>
    </r>
    <r>
      <rPr>
        <sz val="9"/>
        <rFont val="Arial"/>
        <family val="2"/>
      </rPr>
      <t xml:space="preserve"> (quando possível), uma dos </t>
    </r>
    <r>
      <rPr>
        <b/>
        <sz val="9"/>
        <rFont val="Arial"/>
        <family val="2"/>
      </rPr>
      <t>fundos</t>
    </r>
    <r>
      <rPr>
        <sz val="9"/>
        <rFont val="Arial"/>
        <family val="2"/>
      </rPr>
      <t xml:space="preserve"> e uma de </t>
    </r>
    <r>
      <rPr>
        <b/>
        <sz val="9"/>
        <rFont val="Arial"/>
        <family val="2"/>
      </rPr>
      <t>cada cômodo</t>
    </r>
    <r>
      <rPr>
        <sz val="9"/>
        <rFont val="Arial"/>
        <family val="2"/>
      </rPr>
      <t xml:space="preserve">, a partir da porta, </t>
    </r>
    <r>
      <rPr>
        <b/>
        <sz val="9"/>
        <rFont val="Arial"/>
        <family val="2"/>
      </rPr>
      <t>mostrando piso e paredes</t>
    </r>
    <r>
      <rPr>
        <sz val="9"/>
        <rFont val="Arial"/>
        <family val="2"/>
      </rPr>
      <t xml:space="preserve">, uma foto do </t>
    </r>
    <r>
      <rPr>
        <b/>
        <sz val="9"/>
        <rFont val="Arial"/>
        <family val="2"/>
      </rPr>
      <t>adesivo de obra</t>
    </r>
    <r>
      <rPr>
        <sz val="9"/>
        <rFont val="Arial"/>
        <family val="2"/>
      </rPr>
      <t>, cf. esquema gráfico abaixo. Ver instruções na</t>
    </r>
    <r>
      <rPr>
        <b/>
        <sz val="9"/>
        <rFont val="Arial"/>
        <family val="2"/>
      </rPr>
      <t xml:space="preserve"> Cartilha Habitação PF</t>
    </r>
    <r>
      <rPr>
        <sz val="9"/>
        <rFont val="Arial"/>
        <family val="2"/>
      </rPr>
      <t>.</t>
    </r>
  </si>
  <si>
    <r>
      <t xml:space="preserve">Para a </t>
    </r>
    <r>
      <rPr>
        <b/>
        <sz val="9"/>
        <rFont val="Arial"/>
        <family val="2"/>
      </rPr>
      <t>fase de serviços preliminares e fundações</t>
    </r>
    <r>
      <rPr>
        <sz val="9"/>
        <rFont val="Arial"/>
        <family val="2"/>
      </rPr>
      <t xml:space="preserve">, necessita-se apenas de uma ou duas fotos, desde que se </t>
    </r>
    <r>
      <rPr>
        <b/>
        <sz val="9"/>
        <rFont val="Arial"/>
        <family val="2"/>
      </rPr>
      <t>visualize a execução completa da fundação e movimentação de terra</t>
    </r>
    <r>
      <rPr>
        <sz val="9"/>
        <rFont val="Arial"/>
        <family val="2"/>
      </rPr>
      <t xml:space="preserve"> (nivelamento etc.).</t>
    </r>
  </si>
  <si>
    <t>0.03</t>
  </si>
  <si>
    <t>Contrato</t>
  </si>
  <si>
    <t>Planilha de Levantamento de Serviços – PLS</t>
  </si>
  <si>
    <t>PROPOSTA</t>
  </si>
  <si>
    <t>Identificação do imóvel</t>
  </si>
  <si>
    <t>ORI (Regst. de Imóveis)</t>
  </si>
  <si>
    <t>Cronograma Previsto</t>
  </si>
  <si>
    <t>PLANILHA DE LEVANTAMENTO DE SERVIÇOS – PLS</t>
  </si>
  <si>
    <t>Parcela</t>
  </si>
  <si>
    <t>Previsto acumulado</t>
  </si>
  <si>
    <t>Executado mês</t>
  </si>
  <si>
    <t>Acumulado</t>
  </si>
  <si>
    <t>Mês Executado</t>
  </si>
  <si>
    <t>Parcela atual</t>
  </si>
  <si>
    <t>HABITAÇÃO</t>
  </si>
  <si>
    <t>DATAS &amp; QUALIDADE</t>
  </si>
  <si>
    <t>Executado</t>
  </si>
  <si>
    <t>Etapa efetiva</t>
  </si>
  <si>
    <t>Etapa prevista</t>
  </si>
  <si>
    <t>Inci-dência</t>
  </si>
  <si>
    <t>Execu-ção do Item</t>
  </si>
  <si>
    <t>Execu-ção na Obra</t>
  </si>
  <si>
    <t>Contratação</t>
  </si>
  <si>
    <t>Término Previsto</t>
  </si>
  <si>
    <t>Parcela prevista</t>
  </si>
  <si>
    <t>Situação da obra</t>
  </si>
  <si>
    <t>Data do Levantamento</t>
  </si>
  <si>
    <t>Nº Etapas previstas para conclusão da obra</t>
  </si>
  <si>
    <t>%</t>
  </si>
  <si>
    <t>A Obra esta sendo executada observando as condições mínimas?</t>
  </si>
  <si>
    <t>Serviços Preliminares e Gerais</t>
  </si>
  <si>
    <t>Infraestrutura</t>
  </si>
  <si>
    <t>A placa/adesivo CAIXA está afixada na obra?</t>
  </si>
  <si>
    <t>Supra estrutura</t>
  </si>
  <si>
    <t>O alvará está válido?</t>
  </si>
  <si>
    <t>Data Emissão Alvará</t>
  </si>
  <si>
    <t>Data Vigência Alavrá</t>
  </si>
  <si>
    <t>Validade do Alvará</t>
  </si>
  <si>
    <t>Projeto e especificações estão sendo cumpridos?</t>
  </si>
  <si>
    <t>Os serviços estão sendo executados de modo a prevenir o aparecimento de danos físicos/vícios futuros?</t>
  </si>
  <si>
    <t>Coberturas</t>
  </si>
  <si>
    <t>Etapa prevista no cronograma físico-financeiro:</t>
  </si>
  <si>
    <t>Situação da obra:</t>
  </si>
  <si>
    <t>Observações</t>
  </si>
  <si>
    <t>Pintura</t>
  </si>
  <si>
    <t>Acabamentos</t>
  </si>
  <si>
    <t>Inst. Elétricas e Telefônicas</t>
  </si>
  <si>
    <t>Inst. Esgoto e Águas Pluviais</t>
  </si>
  <si>
    <t>Complementos</t>
  </si>
  <si>
    <t>Outros Serviços</t>
  </si>
  <si>
    <t>Mensurado Acumulado Atual</t>
  </si>
  <si>
    <t>Mensurado acumulado no mês anterior</t>
  </si>
  <si>
    <t>Variação do período</t>
  </si>
  <si>
    <t>RELATÓRIO FOTOGRÁFICO</t>
  </si>
  <si>
    <t>O CLIENTE e o RESPONSÁVEL TÉCNICO pela execução da obra declaram, sob as penas da Lei, que são verídicas as informações aqui prestadas e que estas correspondem fielmente à atual situação da obra; eventuais irregularidades, identificadas no acompanhamento da obra, sujeitam ambos, o CLIENTE e o RESPONSÁVEL TÉCNICO, à inclusão no Cadastro Informativo de Pessoas Físicas e Jurídicas com relacionamento com a CAIXA – CONRES</t>
  </si>
  <si>
    <t>Responsável Técnico pela Execução da Obra</t>
  </si>
  <si>
    <t>percentual 90 dias</t>
  </si>
  <si>
    <t>diferença</t>
  </si>
  <si>
    <t>% executado:</t>
  </si>
  <si>
    <t>Prazo de Obra:</t>
  </si>
  <si>
    <t>Etapa indicada:</t>
  </si>
  <si>
    <t>data início</t>
  </si>
  <si>
    <t>ano</t>
  </si>
  <si>
    <t>mês</t>
  </si>
  <si>
    <t>dia</t>
  </si>
  <si>
    <t>Etapa prevista em relação à data de vistoria:</t>
  </si>
  <si>
    <t>data fim</t>
  </si>
  <si>
    <t>Etapa de Referência:</t>
  </si>
  <si>
    <t>% de adiantamento ou atraso:</t>
  </si>
  <si>
    <t>situação da obra:</t>
  </si>
  <si>
    <t>Atrasada (-)   /   Adiantada (+)    em dias:</t>
  </si>
  <si>
    <t>etapa real/executando:</t>
  </si>
  <si>
    <t>etapa concluída:</t>
  </si>
  <si>
    <t>situação da obra</t>
  </si>
  <si>
    <t>evolução acima de 88%</t>
  </si>
  <si>
    <t>adiantada</t>
  </si>
  <si>
    <t>normal</t>
  </si>
  <si>
    <t>em atenção</t>
  </si>
  <si>
    <t>em risco de paralisação</t>
  </si>
  <si>
    <t>inferior a 1% em 90 dias</t>
  </si>
  <si>
    <t>paralisado</t>
  </si>
  <si>
    <t>reprograma</t>
  </si>
  <si>
    <t>Proposta de Reprogramação</t>
  </si>
  <si>
    <r>
      <rPr>
        <b/>
        <sz val="9"/>
        <rFont val="Arial"/>
        <family val="2"/>
      </rPr>
      <t>Todos os campos em roxo claro e os campos de "IDENTIFICAÇÃO" precisam estar preenchidos.</t>
    </r>
    <r>
      <rPr>
        <sz val="9"/>
        <rFont val="Arial"/>
        <family val="2"/>
      </rPr>
      <t xml:space="preserve"> A ausência dessas informações, bem como a ausência das assinaturas do proponente e do Responsável Técnico pela execução da obra invalidam esse documento.</t>
    </r>
  </si>
  <si>
    <r>
      <rPr>
        <b/>
        <sz val="9"/>
        <rFont val="Arial"/>
        <family val="2"/>
      </rPr>
      <t>Este arquivo foi protegido com senha</t>
    </r>
    <r>
      <rPr>
        <sz val="9"/>
        <rFont val="Arial"/>
        <family val="2"/>
      </rPr>
      <t xml:space="preserve">, para evitar quaisquer erros, oriundos de distração, mal uso ou mesmo má fé. </t>
    </r>
    <r>
      <rPr>
        <b/>
        <sz val="9"/>
        <rFont val="Arial"/>
        <family val="2"/>
      </rPr>
      <t xml:space="preserve">Só devem ser preenchidos os campos em roxo claro. </t>
    </r>
    <r>
      <rPr>
        <sz val="9"/>
        <rFont val="Arial"/>
        <family val="2"/>
      </rPr>
      <t xml:space="preserve"> Alterar, eliminar e/ou apagar linhas, colunas ou trechos bloqueados do modelo invalidam esses documento.</t>
    </r>
  </si>
  <si>
    <t>Proposta de Reprogramação  de Cronograma</t>
  </si>
  <si>
    <t xml:space="preserve">Identificação do imóvel </t>
  </si>
  <si>
    <t>QUADRO-RESUMO</t>
  </si>
  <si>
    <t>Cronograma Reprogramado</t>
  </si>
  <si>
    <t>Cronograma Original</t>
  </si>
  <si>
    <t>Cronograma Proposto</t>
  </si>
  <si>
    <t>% Evolução</t>
  </si>
  <si>
    <t>% Acumulado</t>
  </si>
  <si>
    <t>PréExist.</t>
  </si>
  <si>
    <t>Motivo/Justificativas do Pedido de Reprogramação do Cronograma</t>
  </si>
  <si>
    <t>MANIFESTAÇÃO TÉCNICA DE ENGENHARIA (Campos de uso exclusivo da CAIXA)</t>
  </si>
  <si>
    <t>0.02</t>
  </si>
  <si>
    <t>Autorização de Serviço</t>
  </si>
  <si>
    <t>Concordamos com a Reprogramação proposta e acatamos o novo Cronograma?</t>
  </si>
  <si>
    <t>Responsável Técnico pela Manifestação de Engenharia</t>
  </si>
  <si>
    <t>Responsável Legal pela Empresa Credenciada</t>
  </si>
  <si>
    <t>Empresa:</t>
  </si>
  <si>
    <t>CAU/CREA:</t>
  </si>
  <si>
    <t>Matrícula:</t>
  </si>
  <si>
    <t>projeto</t>
  </si>
  <si>
    <t>►</t>
  </si>
  <si>
    <t>Proposta de Alteração de Projeto/Especificação</t>
  </si>
  <si>
    <t>Alteração de Projeto/Especificação</t>
  </si>
  <si>
    <t>PROPOSTA DE ALTERAÇÃO</t>
  </si>
  <si>
    <t>Solução acatada na Contratação da operação</t>
  </si>
  <si>
    <r>
      <t xml:space="preserve">Alteração proposta e Justificativa Técnica </t>
    </r>
    <r>
      <rPr>
        <sz val="7"/>
        <rFont val="Arial"/>
        <family val="2"/>
      </rPr>
      <t>(detalhar a proposta, embasar técnica e financeiramente a alteração com informações que permitam avaliar se a solução proposta mantém ou eleva o desempenho técnico em relação a solução contratada, anexar à proposta detalhes de projeto e/ou outros documentos que permitam a  analise do pedido)</t>
    </r>
  </si>
  <si>
    <r>
      <rPr>
        <b/>
        <sz val="7"/>
        <rFont val="Arial"/>
        <family val="2"/>
      </rPr>
      <t>Documentação complementar</t>
    </r>
    <r>
      <rPr>
        <sz val="7"/>
        <rFont val="Arial"/>
        <family val="2"/>
      </rPr>
      <t xml:space="preserve"> (listar documentação apresentada)</t>
    </r>
  </si>
  <si>
    <t>Concordamos com as alterações de projeto/especificações propostas?</t>
  </si>
  <si>
    <t>Apoio à Produção de Imóveis</t>
  </si>
  <si>
    <t>FGTS</t>
  </si>
  <si>
    <t>SBPE</t>
  </si>
  <si>
    <t>FGTS/SBPE</t>
  </si>
  <si>
    <t>Orientações de preenchimento da justificativa</t>
  </si>
  <si>
    <t>Para todos os tipos: Será assinalado "satifatória após futra implantação" apenas se a previsão de execução for concomitante à construção do empreendimento, com custos não incidentes. Nesse caso, deverá ser preenchido quadro seguinte.</t>
  </si>
  <si>
    <t>Apoio à Produção de Imóveis - Operações Especiais</t>
  </si>
  <si>
    <t>Rede de esgoto pública: Se assinalado "dispensável", deverá ser informada a solução de esgotamento sanitário proposta, como sumidouro, valas de infiltração etc.</t>
  </si>
  <si>
    <t>PEC / MPE</t>
  </si>
  <si>
    <t>Abastecimento de gás: Se assinalado "dispensável", deverá ser informada a solução proposta, como utilização de botijão individual ou central de gás com botijões coletivos.</t>
  </si>
  <si>
    <t>Alocação de Recursos em Construção</t>
  </si>
  <si>
    <t>Rede de águas pluviais: Se assinalado "dispensável", deverá ser informada a solução de drenagem proposta, como escoamento superficial, constanto a destinação final.</t>
  </si>
  <si>
    <t>Produção de Lotes Urbanizados - PRODULOTE - PJ</t>
  </si>
  <si>
    <t>SBPE/SFI</t>
  </si>
  <si>
    <t>Coleta de lixo e transporte coletivo: Será assinalado "não disponível" quando o Município não dispuser dos serviços.</t>
  </si>
  <si>
    <t>MCMV - Recursos FAR</t>
  </si>
  <si>
    <t>FAR</t>
  </si>
  <si>
    <t>MCMV Entidades - Recursos FDS</t>
  </si>
  <si>
    <t>FDS</t>
  </si>
  <si>
    <t>MCMV Rural - PNHR</t>
  </si>
  <si>
    <t>OGU</t>
  </si>
  <si>
    <t>Outro</t>
  </si>
  <si>
    <t>Abastecimento água</t>
  </si>
  <si>
    <t xml:space="preserve">(escolha); </t>
  </si>
  <si>
    <t xml:space="preserve">disponível; </t>
  </si>
  <si>
    <t>satisfatória após futura implantação</t>
  </si>
  <si>
    <t>(escolha); disponível; satisfatória após futura implantação</t>
  </si>
  <si>
    <t>Rede de esgoto pública</t>
  </si>
  <si>
    <t>(escolha)</t>
  </si>
  <si>
    <t>disponível</t>
  </si>
  <si>
    <t>dispensável</t>
  </si>
  <si>
    <t>Abastecimento de energia elétrica</t>
  </si>
  <si>
    <t>Coleta de lixo</t>
  </si>
  <si>
    <t>não disponível</t>
  </si>
  <si>
    <t>Telefone</t>
  </si>
  <si>
    <t>Iluminação pública</t>
  </si>
  <si>
    <t>Pavimentação</t>
  </si>
  <si>
    <t>Guias e sarjetas</t>
  </si>
  <si>
    <t>Abastecimento de gás</t>
  </si>
  <si>
    <t>Rede de águas pluviais</t>
  </si>
  <si>
    <t>Transporte coletivo</t>
  </si>
  <si>
    <t>convencional</t>
  </si>
  <si>
    <t>não convencional</t>
  </si>
  <si>
    <t>inovador</t>
  </si>
  <si>
    <t>PRÉ-MOLDADO BLOCO CERÂMICO</t>
  </si>
  <si>
    <t>Pré-moldado bloco cerâmico</t>
  </si>
  <si>
    <t>CONCRETO LEVE</t>
  </si>
  <si>
    <t>Concreto leve</t>
  </si>
  <si>
    <t>PRÉ-MOLDADO CONCRETO ALVEOLAR</t>
  </si>
  <si>
    <t>Pré-moldado concreto alveolar</t>
  </si>
  <si>
    <t xml:space="preserve">PRÉ-MOLDADO CONCRETO </t>
  </si>
  <si>
    <t xml:space="preserve">Pré-moldado concreto </t>
  </si>
  <si>
    <t>PVC + CONCRETO</t>
  </si>
  <si>
    <t>PVC + concreto</t>
  </si>
  <si>
    <t>LIGHT STEEL FRAME</t>
  </si>
  <si>
    <t>Light steel frame</t>
  </si>
  <si>
    <t>WOOD FRAME</t>
  </si>
  <si>
    <t>Wood frame</t>
  </si>
  <si>
    <t>PAINÉIS COMPÓSITOS</t>
  </si>
  <si>
    <t>Painéis compósitos</t>
  </si>
  <si>
    <t xml:space="preserve">BLOCO GESSO </t>
  </si>
  <si>
    <t xml:space="preserve">Bloco gesso </t>
  </si>
  <si>
    <t>SOLO CIMENTO</t>
  </si>
  <si>
    <t>Solo-cimento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</si>
</sst>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R$&quot;\ #,##0.00;[Red]\-&quot;R$&quot;\ #,##0.00"/>
    <numFmt numFmtId="43" formatCode="_-* #,##0.00_-;\-* #,##0.00_-;_-* &quot;-&quot;??_-;_-@_-"/>
    <numFmt numFmtId="164" formatCode=";;;"/>
    <numFmt numFmtId="165" formatCode="0.0"/>
    <numFmt numFmtId="166" formatCode="&quot;R$&quot;\ #,##0.00"/>
    <numFmt numFmtId="167" formatCode="dd/mm/yy;@"/>
    <numFmt numFmtId="168" formatCode="00"/>
    <numFmt numFmtId="169" formatCode="#####\-####"/>
    <numFmt numFmtId="170" formatCode="0000"/>
    <numFmt numFmtId="171" formatCode="000&quot;.&quot;000&quot;.&quot;000&quot;-&quot;00"/>
    <numFmt numFmtId="172" formatCode="00000\-000"/>
    <numFmt numFmtId="173" formatCode="0.00&quot;%&quot;"/>
    <numFmt numFmtId="174" formatCode="00&quot;.&quot;000&quot;.&quot;000&quot;/&quot;0000&quot;-&quot;00"/>
    <numFmt numFmtId="175" formatCode="0.0000"/>
    <numFmt numFmtId="176" formatCode="00&quot;°&quot;\ 00\'\ 00\'\'"/>
    <numFmt numFmtId="177" formatCode="#,##0.00_ ;\-#,##0.00\ "/>
    <numFmt numFmtId="178" formatCode="_-* #,##0_-;\-* #,##0_-;_-* &quot;-&quot;??_-;_-@_-"/>
    <numFmt numFmtId="179" formatCode="0_ ;[Red]\-0\ "/>
  </numFmts>
  <fonts count="5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Trebuchet MS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6.5"/>
      <name val="Arial"/>
      <family val="2"/>
    </font>
    <font>
      <sz val="9"/>
      <color indexed="81"/>
      <name val="Segoe UI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b/>
      <sz val="9"/>
      <color indexed="81"/>
      <name val="Segoe U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b/>
      <sz val="9"/>
      <name val="Calibri"/>
      <family val="2"/>
    </font>
    <font>
      <b/>
      <sz val="7"/>
      <color indexed="8"/>
      <name val="Arial"/>
      <family val="1"/>
    </font>
    <font>
      <sz val="10"/>
      <color indexed="45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5" tint="-0.249977111117893"/>
      <name val="Arial"/>
      <family val="2"/>
    </font>
    <font>
      <b/>
      <sz val="6"/>
      <color rgb="FFFF0000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5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20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12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2"/>
      </left>
      <right style="thin">
        <color indexed="64"/>
      </right>
      <top style="thin">
        <color indexed="52"/>
      </top>
      <bottom style="thin">
        <color indexed="52"/>
      </bottom>
      <diagonal/>
    </border>
    <border>
      <left style="thin">
        <color indexed="64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/>
      <top/>
      <bottom style="thin">
        <color indexed="5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hair">
        <color theme="0"/>
      </left>
      <right/>
      <top/>
      <bottom/>
      <diagonal/>
    </border>
    <border>
      <left style="thin">
        <color rgb="FFCCCCFF"/>
      </left>
      <right style="thin">
        <color rgb="FFCCCCFF"/>
      </right>
      <top/>
      <bottom/>
      <diagonal/>
    </border>
    <border>
      <left style="thin">
        <color rgb="FFCCCCFF"/>
      </left>
      <right style="thin">
        <color rgb="FFCCCCFF"/>
      </right>
      <top style="thin">
        <color indexed="22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 style="thin">
        <color theme="7" tint="0.79998168889431442"/>
      </right>
      <top/>
      <bottom/>
      <diagonal/>
    </border>
    <border>
      <left/>
      <right/>
      <top style="thin">
        <color theme="7" tint="0.79998168889431442"/>
      </top>
      <bottom/>
      <diagonal/>
    </border>
    <border>
      <left/>
      <right style="thin">
        <color rgb="FFFF9900"/>
      </right>
      <top style="thin">
        <color indexed="22"/>
      </top>
      <bottom style="thin">
        <color indexed="22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/>
      <right style="thin">
        <color rgb="FFDDDDDD"/>
      </right>
      <top/>
      <bottom/>
      <diagonal/>
    </border>
    <border>
      <left style="thin">
        <color rgb="FFCCCCFF"/>
      </left>
      <right style="thin">
        <color rgb="FFCCCCFF"/>
      </right>
      <top style="hair">
        <color rgb="FFCCCCFF"/>
      </top>
      <bottom style="hair">
        <color rgb="FFCCCCFF"/>
      </bottom>
      <diagonal/>
    </border>
    <border>
      <left style="thin">
        <color rgb="FFCCCCFF"/>
      </left>
      <right style="thin">
        <color rgb="FFCCCCFF"/>
      </right>
      <top/>
      <bottom style="hair">
        <color rgb="FFCCCCFF"/>
      </bottom>
      <diagonal/>
    </border>
    <border>
      <left style="thin">
        <color rgb="FFCCCCFF"/>
      </left>
      <right/>
      <top/>
      <bottom style="hair">
        <color rgb="FFCCCCFF"/>
      </bottom>
      <diagonal/>
    </border>
    <border>
      <left style="thin">
        <color rgb="FFC0C0C0"/>
      </left>
      <right/>
      <top style="thin">
        <color indexed="52"/>
      </top>
      <bottom style="thin">
        <color indexed="52"/>
      </bottom>
      <diagonal/>
    </border>
    <border>
      <left/>
      <right/>
      <top style="thin">
        <color rgb="FFFF9900"/>
      </top>
      <bottom style="thin">
        <color indexed="52"/>
      </bottom>
      <diagonal/>
    </border>
    <border>
      <left/>
      <right style="thin">
        <color rgb="FFC0C0C0"/>
      </right>
      <top style="thin">
        <color indexed="52"/>
      </top>
      <bottom style="thin">
        <color indexed="52"/>
      </bottom>
      <diagonal/>
    </border>
    <border>
      <left/>
      <right/>
      <top style="thin">
        <color rgb="FFCCCCFF"/>
      </top>
      <bottom style="hair">
        <color rgb="FFCCCCFF"/>
      </bottom>
      <diagonal/>
    </border>
    <border>
      <left/>
      <right style="thin">
        <color rgb="FFCCCCFF"/>
      </right>
      <top style="thin">
        <color rgb="FFCCCCFF"/>
      </top>
      <bottom style="hair">
        <color rgb="FFCCCCFF"/>
      </bottom>
      <diagonal/>
    </border>
    <border>
      <left style="thin">
        <color rgb="FFCCCCFF"/>
      </left>
      <right/>
      <top style="thin">
        <color rgb="FFCCCCFF"/>
      </top>
      <bottom style="hair">
        <color rgb="FFCCCCFF"/>
      </bottom>
      <diagonal/>
    </border>
    <border>
      <left style="thin">
        <color rgb="FFCCCCFF"/>
      </left>
      <right/>
      <top style="hair">
        <color rgb="FFCCCCFF"/>
      </top>
      <bottom style="hair">
        <color rgb="FFCCCCFF"/>
      </bottom>
      <diagonal/>
    </border>
    <border>
      <left/>
      <right/>
      <top style="hair">
        <color rgb="FFCCCCFF"/>
      </top>
      <bottom style="hair">
        <color rgb="FFCCCCFF"/>
      </bottom>
      <diagonal/>
    </border>
    <border>
      <left/>
      <right style="thin">
        <color rgb="FFCCCCFF"/>
      </right>
      <top style="hair">
        <color rgb="FFCCCCFF"/>
      </top>
      <bottom style="hair">
        <color rgb="FFCCCCFF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/>
      <right style="thin">
        <color theme="9"/>
      </right>
      <top style="thin">
        <color indexed="52"/>
      </top>
      <bottom style="thin">
        <color indexed="52"/>
      </bottom>
      <diagonal/>
    </border>
    <border>
      <left style="thin">
        <color rgb="FFCCCCFF"/>
      </left>
      <right/>
      <top style="thin">
        <color rgb="FFCCCCFF"/>
      </top>
      <bottom style="thin">
        <color rgb="FFCCCCFF"/>
      </bottom>
      <diagonal/>
    </border>
    <border>
      <left/>
      <right/>
      <top style="thin">
        <color rgb="FFCCCCFF"/>
      </top>
      <bottom style="thin">
        <color rgb="FFCCCCFF"/>
      </bottom>
      <diagonal/>
    </border>
    <border>
      <left/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theme="7" tint="0.59999389629810485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hair">
        <color rgb="FFCCCCFF"/>
      </bottom>
      <diagonal/>
    </border>
    <border>
      <left style="thin">
        <color rgb="FFCCCCFF"/>
      </left>
      <right style="thin">
        <color rgb="FFCCCCFF"/>
      </right>
      <top/>
      <bottom style="thin">
        <color theme="7" tint="0.59999389629810485"/>
      </bottom>
      <diagonal/>
    </border>
    <border>
      <left/>
      <right style="thin">
        <color rgb="FFCCCCFF"/>
      </right>
      <top/>
      <bottom style="hair">
        <color rgb="FFCCCCFF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 style="thin">
        <color rgb="FFCCCCFF"/>
      </right>
      <top style="hair">
        <color rgb="FFCCCCFF"/>
      </top>
      <bottom style="thin">
        <color rgb="FFCCCCFF"/>
      </bottom>
      <diagonal/>
    </border>
    <border>
      <left style="thin">
        <color rgb="FFCCCCFF"/>
      </left>
      <right style="thin">
        <color rgb="FFCCCCFF"/>
      </right>
      <top style="hair">
        <color rgb="FFCCCCFF"/>
      </top>
      <bottom style="thin">
        <color rgb="FFCCCCFF"/>
      </bottom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/>
      <right style="thin">
        <color rgb="FFFF9900"/>
      </right>
      <top style="thin">
        <color rgb="FFFF9900"/>
      </top>
      <bottom style="thin">
        <color rgb="FFFF9900"/>
      </bottom>
      <diagonal/>
    </border>
    <border>
      <left/>
      <right/>
      <top/>
      <bottom style="thin">
        <color rgb="FFB2C0BE"/>
      </bottom>
      <diagonal/>
    </border>
    <border>
      <left/>
      <right style="thin">
        <color rgb="FFB2C0BE"/>
      </right>
      <top/>
      <bottom style="thin">
        <color rgb="FFB2C0BE"/>
      </bottom>
      <diagonal/>
    </border>
    <border>
      <left style="thin">
        <color indexed="22"/>
      </left>
      <right/>
      <top/>
      <bottom style="thin">
        <color theme="7" tint="0.79998168889431442"/>
      </bottom>
      <diagonal/>
    </border>
    <border>
      <left/>
      <right style="thin">
        <color indexed="22"/>
      </right>
      <top/>
      <bottom style="thin">
        <color theme="7" tint="0.79998168889431442"/>
      </bottom>
      <diagonal/>
    </border>
    <border>
      <left/>
      <right style="thin">
        <color rgb="FFC0C0C0"/>
      </right>
      <top/>
      <bottom style="thin">
        <color theme="7" tint="0.79998168889431442"/>
      </bottom>
      <diagonal/>
    </border>
    <border>
      <left style="thin">
        <color rgb="FFC0C0C0"/>
      </left>
      <right/>
      <top style="thin">
        <color rgb="FFC0C0C0"/>
      </top>
      <bottom style="thin">
        <color indexed="52"/>
      </bottom>
      <diagonal/>
    </border>
    <border>
      <left/>
      <right/>
      <top style="thin">
        <color rgb="FFC0C0C0"/>
      </top>
      <bottom style="thin">
        <color indexed="52"/>
      </bottom>
      <diagonal/>
    </border>
    <border>
      <left/>
      <right style="thin">
        <color rgb="FFC0C0C0"/>
      </right>
      <top style="thin">
        <color rgb="FFC0C0C0"/>
      </top>
      <bottom style="thin">
        <color indexed="5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rgb="FFFF9900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 style="thin">
        <color theme="7" tint="0.79998168889431442"/>
      </left>
      <right/>
      <top/>
      <bottom style="thin">
        <color theme="7" tint="0.79998168889431442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rgb="FFFF9900"/>
      </left>
      <right style="thin">
        <color indexed="64"/>
      </right>
      <top style="thin">
        <color rgb="FFFF9900"/>
      </top>
      <bottom style="thin">
        <color rgb="FFFF9900"/>
      </bottom>
      <diagonal/>
    </border>
    <border>
      <left style="thin">
        <color indexed="64"/>
      </left>
      <right style="thin">
        <color indexed="64"/>
      </right>
      <top style="thin">
        <color rgb="FFFF9900"/>
      </top>
      <bottom style="thin">
        <color rgb="FFFF9900"/>
      </bottom>
      <diagonal/>
    </border>
    <border>
      <left style="thin">
        <color indexed="64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/>
      <right style="thin">
        <color rgb="FFDDDDDD"/>
      </right>
      <top style="thin">
        <color indexed="22"/>
      </top>
      <bottom/>
      <diagonal/>
    </border>
    <border>
      <left style="thin">
        <color rgb="FFCCCCFF"/>
      </left>
      <right/>
      <top style="thin">
        <color indexed="22"/>
      </top>
      <bottom style="thin">
        <color indexed="22"/>
      </bottom>
      <diagonal/>
    </border>
    <border>
      <left/>
      <right style="thin">
        <color rgb="FFDDDDDD"/>
      </right>
      <top style="thin">
        <color indexed="22"/>
      </top>
      <bottom style="thin">
        <color indexed="22"/>
      </bottom>
      <diagonal/>
    </border>
    <border>
      <left style="thin">
        <color rgb="FFCCCCFF"/>
      </left>
      <right style="thin">
        <color rgb="FFCCCCFF"/>
      </right>
      <top/>
      <bottom style="thin">
        <color rgb="FFCCCCFF"/>
      </bottom>
      <diagonal/>
    </border>
    <border>
      <left style="thin">
        <color rgb="FFC0C0C0"/>
      </left>
      <right/>
      <top style="thin">
        <color rgb="FFFF9900"/>
      </top>
      <bottom style="thin">
        <color indexed="22"/>
      </bottom>
      <diagonal/>
    </border>
    <border>
      <left/>
      <right/>
      <top style="thin">
        <color rgb="FFFF9900"/>
      </top>
      <bottom style="thin">
        <color indexed="22"/>
      </bottom>
      <diagonal/>
    </border>
    <border>
      <left/>
      <right style="thin">
        <color indexed="22"/>
      </right>
      <top style="thin">
        <color rgb="FFFF9900"/>
      </top>
      <bottom style="thin">
        <color indexed="22"/>
      </bottom>
      <diagonal/>
    </border>
    <border>
      <left style="thin">
        <color rgb="FFC0C0C0"/>
      </left>
      <right style="thin">
        <color rgb="FFCCCCFF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CCCFF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CCCFF"/>
      </left>
      <right/>
      <top/>
      <bottom style="thin">
        <color rgb="FFCCCCFF"/>
      </bottom>
      <diagonal/>
    </border>
    <border>
      <left/>
      <right/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CCCCFF"/>
      </left>
      <right/>
      <top style="hair">
        <color rgb="FFCCCCFF"/>
      </top>
      <bottom style="thin">
        <color indexed="22"/>
      </bottom>
      <diagonal/>
    </border>
    <border>
      <left/>
      <right/>
      <top style="hair">
        <color rgb="FFCCCCFF"/>
      </top>
      <bottom style="thin">
        <color indexed="22"/>
      </bottom>
      <diagonal/>
    </border>
    <border>
      <left/>
      <right style="thin">
        <color rgb="FFCCCCFF"/>
      </right>
      <top style="hair">
        <color rgb="FFCCCCFF"/>
      </top>
      <bottom style="thin">
        <color indexed="22"/>
      </bottom>
      <diagonal/>
    </border>
    <border>
      <left/>
      <right style="thin">
        <color rgb="FFDDDDDD"/>
      </right>
      <top style="hair">
        <color rgb="FFCCCCFF"/>
      </top>
      <bottom style="hair">
        <color rgb="FFCCCCFF"/>
      </bottom>
      <diagonal/>
    </border>
    <border>
      <left style="thin">
        <color rgb="FFCCCCFF"/>
      </left>
      <right/>
      <top style="hair">
        <color rgb="FFCCCCFF"/>
      </top>
      <bottom/>
      <diagonal/>
    </border>
    <border>
      <left/>
      <right/>
      <top style="hair">
        <color rgb="FFCCCCFF"/>
      </top>
      <bottom/>
      <diagonal/>
    </border>
    <border>
      <left/>
      <right style="thin">
        <color rgb="FFCCCCFF"/>
      </right>
      <top style="hair">
        <color rgb="FFCCCCFF"/>
      </top>
      <bottom/>
      <diagonal/>
    </border>
    <border>
      <left style="thin">
        <color rgb="FFCCCCFF"/>
      </left>
      <right style="thin">
        <color rgb="FFDDDDDD"/>
      </right>
      <top style="hair">
        <color rgb="FFCCCCFF"/>
      </top>
      <bottom style="hair">
        <color rgb="FFCCCCFF"/>
      </bottom>
      <diagonal/>
    </border>
    <border>
      <left style="thin">
        <color rgb="FFDDDDDD"/>
      </left>
      <right style="thin">
        <color rgb="FFDDDDDD"/>
      </right>
      <top style="hair">
        <color rgb="FFCCCCFF"/>
      </top>
      <bottom style="hair">
        <color rgb="FFCCCCFF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/>
      <right/>
      <top style="thin">
        <color rgb="FFCCCCFF"/>
      </top>
      <bottom/>
      <diagonal/>
    </border>
    <border>
      <left/>
      <right style="thin">
        <color rgb="FFCCCCFF"/>
      </right>
      <top style="thin">
        <color rgb="FFCCCCFF"/>
      </top>
      <bottom/>
      <diagonal/>
    </border>
    <border>
      <left style="thin">
        <color rgb="FFCCCCFF"/>
      </left>
      <right/>
      <top/>
      <bottom/>
      <diagonal/>
    </border>
    <border>
      <left/>
      <right style="thin">
        <color rgb="FFCCCCFF"/>
      </right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FF9900"/>
      </left>
      <right/>
      <top style="thin">
        <color indexed="52"/>
      </top>
      <bottom style="thin">
        <color rgb="FFFF9900"/>
      </bottom>
      <diagonal/>
    </border>
    <border>
      <left/>
      <right/>
      <top style="thin">
        <color indexed="52"/>
      </top>
      <bottom style="thin">
        <color rgb="FFFF9900"/>
      </bottom>
      <diagonal/>
    </border>
    <border>
      <left/>
      <right style="thin">
        <color rgb="FFFF9900"/>
      </right>
      <top style="thin">
        <color indexed="52"/>
      </top>
      <bottom style="thin">
        <color rgb="FFFF9900"/>
      </bottom>
      <diagonal/>
    </border>
    <border>
      <left style="thin">
        <color rgb="FFC0C0C0"/>
      </left>
      <right/>
      <top style="thin">
        <color rgb="FFFF9900"/>
      </top>
      <bottom style="thin">
        <color indexed="52"/>
      </bottom>
      <diagonal/>
    </border>
    <border>
      <left/>
      <right style="thin">
        <color rgb="FFC0C0C0"/>
      </right>
      <top style="thin">
        <color rgb="FFFF9900"/>
      </top>
      <bottom style="thin">
        <color indexed="52"/>
      </bottom>
      <diagonal/>
    </border>
    <border>
      <left style="thin">
        <color rgb="FFC0C0C0"/>
      </left>
      <right/>
      <top/>
      <bottom style="thin">
        <color indexed="52"/>
      </bottom>
      <diagonal/>
    </border>
    <border>
      <left/>
      <right style="thin">
        <color rgb="FFC0C0C0"/>
      </right>
      <top/>
      <bottom style="thin">
        <color indexed="52"/>
      </bottom>
      <diagonal/>
    </border>
    <border>
      <left/>
      <right style="thin">
        <color rgb="FFDDDDDD"/>
      </right>
      <top style="hair">
        <color rgb="FFCCCCFF"/>
      </top>
      <bottom style="thin">
        <color indexed="22"/>
      </bottom>
      <diagonal/>
    </border>
    <border>
      <left style="thin">
        <color rgb="FFCCCCFF"/>
      </left>
      <right/>
      <top style="thin">
        <color indexed="52"/>
      </top>
      <bottom style="thin">
        <color rgb="FFCCCCFF"/>
      </bottom>
      <diagonal/>
    </border>
    <border>
      <left/>
      <right/>
      <top style="thin">
        <color indexed="52"/>
      </top>
      <bottom style="thin">
        <color rgb="FFCCCCFF"/>
      </bottom>
      <diagonal/>
    </border>
    <border>
      <left/>
      <right style="thin">
        <color rgb="FFCCCCFF"/>
      </right>
      <top style="thin">
        <color indexed="52"/>
      </top>
      <bottom style="thin">
        <color rgb="FFCCCCF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C0C0C0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C0C0C0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theme="9"/>
      </right>
      <top style="thin">
        <color indexed="22"/>
      </top>
      <bottom/>
      <diagonal/>
    </border>
    <border>
      <left/>
      <right style="thin">
        <color theme="9"/>
      </right>
      <top/>
      <bottom style="thin">
        <color indexed="22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rgb="FFB2C0BE"/>
      </left>
      <right/>
      <top/>
      <bottom/>
      <diagonal/>
    </border>
    <border>
      <left/>
      <right style="thin">
        <color rgb="FFB2C0BE"/>
      </right>
      <top/>
      <bottom/>
      <diagonal/>
    </border>
    <border>
      <left style="thin">
        <color theme="7" tint="0.79998168889431442"/>
      </left>
      <right style="thin">
        <color indexed="64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indexed="64"/>
      </left>
      <right/>
      <top style="thin">
        <color theme="7" tint="0.79998168889431442"/>
      </top>
      <bottom style="thin">
        <color theme="7" tint="0.79998168889431442"/>
      </bottom>
      <diagonal/>
    </border>
    <border>
      <left style="thin">
        <color indexed="22"/>
      </left>
      <right/>
      <top style="thin">
        <color theme="7" tint="0.79998168889431442"/>
      </top>
      <bottom/>
      <diagonal/>
    </border>
    <border>
      <left/>
      <right style="thin">
        <color indexed="22"/>
      </right>
      <top style="thin">
        <color theme="7" tint="0.79998168889431442"/>
      </top>
      <bottom/>
      <diagonal/>
    </border>
    <border>
      <left/>
      <right style="thin">
        <color theme="9"/>
      </right>
      <top style="thin">
        <color indexed="22"/>
      </top>
      <bottom style="thin">
        <color indexed="2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C0C0C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B2C0BE"/>
      </left>
      <right/>
      <top style="thin">
        <color rgb="FFB2C0BE"/>
      </top>
      <bottom/>
      <diagonal/>
    </border>
    <border>
      <left/>
      <right/>
      <top style="thin">
        <color rgb="FFB2C0BE"/>
      </top>
      <bottom/>
      <diagonal/>
    </border>
    <border>
      <left/>
      <right style="thin">
        <color rgb="FFB2C0BE"/>
      </right>
      <top style="thin">
        <color rgb="FFB2C0BE"/>
      </top>
      <bottom/>
      <diagonal/>
    </border>
    <border>
      <left style="thin">
        <color rgb="FFB2C0BE"/>
      </left>
      <right/>
      <top/>
      <bottom style="thin">
        <color rgb="FFB2C0BE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indexed="22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indexed="22"/>
      </right>
      <top/>
      <bottom style="thin">
        <color rgb="FF969696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CCCFF"/>
      </left>
      <right/>
      <top style="hair">
        <color rgb="FFCCCCFF"/>
      </top>
      <bottom style="thin">
        <color rgb="FFCCCCFF"/>
      </bottom>
      <diagonal/>
    </border>
    <border>
      <left/>
      <right/>
      <top style="hair">
        <color rgb="FFCCCCFF"/>
      </top>
      <bottom style="thin">
        <color rgb="FFCCCCFF"/>
      </bottom>
      <diagonal/>
    </border>
    <border>
      <left style="thin">
        <color rgb="FFCCCCFF"/>
      </left>
      <right/>
      <top style="thin">
        <color indexed="22"/>
      </top>
      <bottom/>
      <diagonal/>
    </border>
    <border>
      <left/>
      <right style="thin">
        <color rgb="FFCCCCFF"/>
      </right>
      <top style="thin">
        <color indexed="22"/>
      </top>
      <bottom/>
      <diagonal/>
    </border>
    <border>
      <left style="thin">
        <color rgb="FFCCCCFF"/>
      </left>
      <right/>
      <top style="thin">
        <color indexed="22"/>
      </top>
      <bottom style="thin">
        <color rgb="FFCCCCFF"/>
      </bottom>
      <diagonal/>
    </border>
    <border>
      <left/>
      <right/>
      <top style="thin">
        <color indexed="22"/>
      </top>
      <bottom style="thin">
        <color rgb="FFCCCCFF"/>
      </bottom>
      <diagonal/>
    </border>
    <border>
      <left/>
      <right style="thin">
        <color rgb="FFCCCCFF"/>
      </right>
      <top style="thin">
        <color indexed="22"/>
      </top>
      <bottom style="thin">
        <color rgb="FFCCCCFF"/>
      </bottom>
      <diagonal/>
    </border>
  </borders>
  <cellStyleXfs count="6">
    <xf numFmtId="0" fontId="0" fillId="0" borderId="0"/>
    <xf numFmtId="0" fontId="1" fillId="2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7">
    <xf numFmtId="0" fontId="0" fillId="0" borderId="0" xfId="0"/>
    <xf numFmtId="0" fontId="2" fillId="3" borderId="0" xfId="2" applyFont="1" applyFill="1" applyAlignment="1" applyProtection="1">
      <alignment vertical="center"/>
      <protection locked="0"/>
    </xf>
    <xf numFmtId="0" fontId="3" fillId="3" borderId="0" xfId="2" applyFont="1" applyFill="1" applyAlignment="1" applyProtection="1">
      <alignment vertical="center"/>
      <protection locked="0"/>
    </xf>
    <xf numFmtId="0" fontId="4" fillId="3" borderId="0" xfId="2" applyFont="1" applyFill="1" applyAlignment="1" applyProtection="1">
      <alignment vertical="center"/>
      <protection locked="0"/>
    </xf>
    <xf numFmtId="0" fontId="6" fillId="3" borderId="2" xfId="2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15" fillId="0" borderId="0" xfId="2" applyFont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right"/>
    </xf>
    <xf numFmtId="164" fontId="15" fillId="0" borderId="0" xfId="2" applyNumberFormat="1" applyFont="1" applyAlignment="1">
      <alignment horizontal="right"/>
    </xf>
    <xf numFmtId="0" fontId="1" fillId="0" borderId="0" xfId="1" applyFill="1"/>
    <xf numFmtId="0" fontId="1" fillId="0" borderId="0" xfId="2"/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1" applyFill="1" applyAlignment="1">
      <alignment vertical="center"/>
    </xf>
    <xf numFmtId="0" fontId="15" fillId="0" borderId="0" xfId="1" applyFont="1" applyFill="1"/>
    <xf numFmtId="0" fontId="15" fillId="0" borderId="0" xfId="1" applyFont="1" applyFill="1" applyAlignment="1">
      <alignment horizontal="right"/>
    </xf>
    <xf numFmtId="0" fontId="6" fillId="0" borderId="2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3" borderId="0" xfId="2" applyFont="1" applyFill="1" applyAlignment="1" applyProtection="1">
      <alignment vertical="center"/>
      <protection locked="0"/>
    </xf>
    <xf numFmtId="0" fontId="10" fillId="0" borderId="0" xfId="2" applyFont="1"/>
    <xf numFmtId="0" fontId="13" fillId="0" borderId="0" xfId="2" applyFont="1"/>
    <xf numFmtId="0" fontId="12" fillId="0" borderId="0" xfId="2" applyFont="1"/>
    <xf numFmtId="0" fontId="12" fillId="0" borderId="0" xfId="0" applyFont="1"/>
    <xf numFmtId="0" fontId="24" fillId="0" borderId="0" xfId="0" applyFont="1"/>
    <xf numFmtId="0" fontId="9" fillId="0" borderId="0" xfId="1" applyFont="1" applyFill="1" applyAlignment="1">
      <alignment horizontal="center" vertical="center"/>
    </xf>
    <xf numFmtId="0" fontId="10" fillId="0" borderId="0" xfId="2" applyFont="1" applyAlignment="1">
      <alignment vertical="center" wrapText="1"/>
    </xf>
    <xf numFmtId="49" fontId="15" fillId="0" borderId="0" xfId="1" applyNumberFormat="1" applyFont="1" applyFill="1" applyAlignment="1">
      <alignment horizontal="left" vertical="center" wrapText="1" indent="1"/>
    </xf>
    <xf numFmtId="0" fontId="0" fillId="0" borderId="3" xfId="0" applyBorder="1"/>
    <xf numFmtId="0" fontId="0" fillId="0" borderId="0" xfId="0" applyAlignment="1">
      <alignment horizontal="left" vertical="center" shrinkToFit="1"/>
    </xf>
    <xf numFmtId="0" fontId="15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5" fillId="0" borderId="0" xfId="2" applyFont="1" applyAlignment="1">
      <alignment horizontal="right" vertical="top"/>
    </xf>
    <xf numFmtId="0" fontId="8" fillId="0" borderId="4" xfId="2" applyFont="1" applyBorder="1" applyAlignment="1">
      <alignment vertical="center"/>
    </xf>
    <xf numFmtId="0" fontId="1" fillId="0" borderId="4" xfId="1" applyFill="1" applyBorder="1"/>
    <xf numFmtId="0" fontId="7" fillId="0" borderId="0" xfId="2" applyFont="1"/>
    <xf numFmtId="0" fontId="1" fillId="0" borderId="2" xfId="2" applyBorder="1"/>
    <xf numFmtId="0" fontId="5" fillId="0" borderId="0" xfId="2" applyFont="1"/>
    <xf numFmtId="0" fontId="1" fillId="0" borderId="4" xfId="2" applyBorder="1"/>
    <xf numFmtId="0" fontId="10" fillId="0" borderId="0" xfId="2" applyFont="1" applyAlignment="1">
      <alignment horizontal="left"/>
    </xf>
    <xf numFmtId="0" fontId="18" fillId="4" borderId="5" xfId="2" applyFont="1" applyFill="1" applyBorder="1" applyAlignment="1">
      <alignment horizontal="left" vertical="center"/>
    </xf>
    <xf numFmtId="0" fontId="13" fillId="4" borderId="5" xfId="2" applyFont="1" applyFill="1" applyBorder="1" applyAlignment="1">
      <alignment horizontal="left" vertical="center"/>
    </xf>
    <xf numFmtId="0" fontId="18" fillId="4" borderId="6" xfId="2" applyFont="1" applyFill="1" applyBorder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5" fillId="0" borderId="0" xfId="1" applyFont="1" applyFill="1"/>
    <xf numFmtId="0" fontId="0" fillId="0" borderId="0" xfId="2" applyFont="1"/>
    <xf numFmtId="0" fontId="1" fillId="0" borderId="0" xfId="2" applyAlignment="1">
      <alignment horizontal="left" vertical="center" shrinkToFit="1"/>
    </xf>
    <xf numFmtId="0" fontId="0" fillId="0" borderId="0" xfId="0" quotePrefix="1"/>
    <xf numFmtId="2" fontId="0" fillId="0" borderId="0" xfId="0" quotePrefix="1" applyNumberFormat="1" applyAlignment="1">
      <alignment wrapText="1"/>
    </xf>
    <xf numFmtId="0" fontId="9" fillId="3" borderId="7" xfId="2" applyFont="1" applyFill="1" applyBorder="1" applyAlignment="1" applyProtection="1">
      <alignment horizontal="center" vertical="center"/>
      <protection locked="0"/>
    </xf>
    <xf numFmtId="0" fontId="9" fillId="0" borderId="8" xfId="2" applyFont="1" applyBorder="1" applyAlignment="1">
      <alignment horizontal="center" vertical="center"/>
    </xf>
    <xf numFmtId="164" fontId="5" fillId="0" borderId="0" xfId="2" applyNumberFormat="1" applyFont="1"/>
    <xf numFmtId="14" fontId="0" fillId="0" borderId="0" xfId="0" applyNumberFormat="1"/>
    <xf numFmtId="0" fontId="20" fillId="0" borderId="0" xfId="1" applyFont="1" applyFill="1" applyAlignment="1">
      <alignment vertical="top" wrapText="1"/>
    </xf>
    <xf numFmtId="0" fontId="0" fillId="3" borderId="0" xfId="0" applyFill="1"/>
    <xf numFmtId="0" fontId="27" fillId="0" borderId="0" xfId="0" applyFont="1"/>
    <xf numFmtId="0" fontId="15" fillId="0" borderId="44" xfId="2" applyFont="1" applyBorder="1"/>
    <xf numFmtId="0" fontId="43" fillId="0" borderId="45" xfId="0" applyFont="1" applyBorder="1" applyAlignment="1">
      <alignment vertical="center"/>
    </xf>
    <xf numFmtId="0" fontId="43" fillId="0" borderId="45" xfId="0" applyFont="1" applyBorder="1" applyAlignment="1">
      <alignment horizontal="left" vertical="center" wrapText="1"/>
    </xf>
    <xf numFmtId="0" fontId="43" fillId="0" borderId="45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4" fillId="0" borderId="45" xfId="0" applyFont="1" applyBorder="1" applyAlignment="1">
      <alignment wrapText="1"/>
    </xf>
    <xf numFmtId="0" fontId="44" fillId="0" borderId="45" xfId="0" applyFont="1" applyBorder="1"/>
    <xf numFmtId="0" fontId="45" fillId="0" borderId="45" xfId="0" applyFont="1" applyBorder="1"/>
    <xf numFmtId="0" fontId="44" fillId="0" borderId="0" xfId="0" applyFont="1"/>
    <xf numFmtId="0" fontId="43" fillId="0" borderId="0" xfId="0" applyFont="1"/>
    <xf numFmtId="0" fontId="29" fillId="3" borderId="46" xfId="0" applyFont="1" applyFill="1" applyBorder="1"/>
    <xf numFmtId="0" fontId="29" fillId="3" borderId="0" xfId="0" applyFont="1" applyFill="1"/>
    <xf numFmtId="0" fontId="28" fillId="0" borderId="10" xfId="0" applyFont="1" applyBorder="1"/>
    <xf numFmtId="0" fontId="0" fillId="0" borderId="10" xfId="0" applyBorder="1"/>
    <xf numFmtId="0" fontId="0" fillId="0" borderId="11" xfId="0" applyBorder="1"/>
    <xf numFmtId="0" fontId="28" fillId="0" borderId="0" xfId="0" applyFont="1"/>
    <xf numFmtId="0" fontId="30" fillId="0" borderId="12" xfId="0" applyFont="1" applyBorder="1"/>
    <xf numFmtId="0" fontId="15" fillId="0" borderId="0" xfId="0" applyFont="1"/>
    <xf numFmtId="0" fontId="15" fillId="0" borderId="0" xfId="1" applyFont="1" applyFill="1" applyAlignment="1">
      <alignment horizontal="left" vertical="center" wrapText="1"/>
    </xf>
    <xf numFmtId="2" fontId="1" fillId="0" borderId="0" xfId="1" applyNumberFormat="1" applyFill="1"/>
    <xf numFmtId="0" fontId="1" fillId="9" borderId="0" xfId="2" applyFill="1"/>
    <xf numFmtId="0" fontId="33" fillId="0" borderId="0" xfId="0" applyFont="1"/>
    <xf numFmtId="0" fontId="44" fillId="0" borderId="45" xfId="0" applyFont="1" applyBorder="1" applyAlignment="1">
      <alignment vertical="top" wrapText="1"/>
    </xf>
    <xf numFmtId="0" fontId="44" fillId="0" borderId="45" xfId="0" applyFont="1" applyBorder="1" applyAlignment="1">
      <alignment vertical="top"/>
    </xf>
    <xf numFmtId="0" fontId="45" fillId="0" borderId="45" xfId="0" applyFont="1" applyBorder="1" applyAlignment="1">
      <alignment vertical="top"/>
    </xf>
    <xf numFmtId="0" fontId="15" fillId="0" borderId="0" xfId="1" applyFont="1" applyFill="1" applyAlignment="1">
      <alignment horizontal="left" vertical="center"/>
    </xf>
    <xf numFmtId="8" fontId="34" fillId="3" borderId="0" xfId="0" applyNumberFormat="1" applyFont="1" applyFill="1" applyAlignment="1" applyProtection="1">
      <alignment horizontal="left" vertical="center"/>
      <protection locked="0"/>
    </xf>
    <xf numFmtId="165" fontId="1" fillId="0" borderId="0" xfId="2" applyNumberFormat="1"/>
    <xf numFmtId="0" fontId="15" fillId="0" borderId="47" xfId="0" applyFont="1" applyBorder="1"/>
    <xf numFmtId="0" fontId="15" fillId="0" borderId="48" xfId="0" applyFont="1" applyBorder="1"/>
    <xf numFmtId="0" fontId="46" fillId="0" borderId="0" xfId="0" applyFont="1"/>
    <xf numFmtId="0" fontId="44" fillId="0" borderId="0" xfId="0" applyFont="1" applyAlignment="1">
      <alignment vertical="top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0" fontId="41" fillId="0" borderId="0" xfId="0" applyFont="1"/>
    <xf numFmtId="0" fontId="15" fillId="0" borderId="0" xfId="2" applyFont="1" applyProtection="1">
      <protection locked="0"/>
    </xf>
    <xf numFmtId="0" fontId="15" fillId="0" borderId="0" xfId="2" applyFont="1" applyAlignment="1" applyProtection="1">
      <alignment horizontal="right"/>
      <protection locked="0"/>
    </xf>
    <xf numFmtId="0" fontId="9" fillId="0" borderId="0" xfId="2" applyFont="1" applyAlignment="1">
      <alignment horizontal="right"/>
    </xf>
    <xf numFmtId="0" fontId="44" fillId="0" borderId="45" xfId="0" applyFont="1" applyBorder="1" applyAlignment="1">
      <alignment vertical="center" wrapText="1"/>
    </xf>
    <xf numFmtId="0" fontId="44" fillId="0" borderId="45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45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8" fontId="14" fillId="0" borderId="13" xfId="1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14" fillId="0" borderId="14" xfId="1" applyFont="1" applyFill="1" applyBorder="1" applyAlignment="1" applyProtection="1">
      <alignment horizontal="center" vertical="center"/>
      <protection locked="0"/>
    </xf>
    <xf numFmtId="168" fontId="14" fillId="0" borderId="1" xfId="1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14" fontId="1" fillId="0" borderId="0" xfId="1" applyNumberFormat="1" applyFill="1"/>
    <xf numFmtId="0" fontId="12" fillId="0" borderId="0" xfId="0" applyFont="1" applyAlignment="1">
      <alignment horizontal="center" vertical="center"/>
    </xf>
    <xf numFmtId="0" fontId="5" fillId="0" borderId="1" xfId="0" applyFont="1" applyBorder="1"/>
    <xf numFmtId="2" fontId="5" fillId="0" borderId="1" xfId="0" applyNumberFormat="1" applyFont="1" applyBorder="1"/>
    <xf numFmtId="164" fontId="1" fillId="0" borderId="0" xfId="2" applyNumberFormat="1"/>
    <xf numFmtId="0" fontId="5" fillId="0" borderId="1" xfId="0" applyFont="1" applyBorder="1" applyAlignment="1">
      <alignment horizontal="center"/>
    </xf>
    <xf numFmtId="4" fontId="19" fillId="0" borderId="1" xfId="0" applyNumberFormat="1" applyFont="1" applyBorder="1" applyProtection="1">
      <protection locked="0"/>
    </xf>
    <xf numFmtId="4" fontId="5" fillId="0" borderId="1" xfId="0" applyNumberFormat="1" applyFont="1" applyBorder="1"/>
    <xf numFmtId="14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2" applyAlignment="1">
      <alignment horizontal="left" vertical="center" wrapText="1"/>
    </xf>
    <xf numFmtId="173" fontId="5" fillId="0" borderId="1" xfId="0" quotePrefix="1" applyNumberFormat="1" applyFont="1" applyBorder="1" applyAlignment="1">
      <alignment wrapText="1"/>
    </xf>
    <xf numFmtId="2" fontId="1" fillId="0" borderId="0" xfId="2" applyNumberFormat="1"/>
    <xf numFmtId="0" fontId="36" fillId="0" borderId="0" xfId="0" applyFont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10" fontId="5" fillId="0" borderId="1" xfId="4" applyNumberFormat="1" applyFont="1" applyFill="1" applyBorder="1" applyProtection="1"/>
    <xf numFmtId="178" fontId="5" fillId="0" borderId="1" xfId="5" quotePrefix="1" applyNumberFormat="1" applyFont="1" applyFill="1" applyBorder="1" applyAlignment="1" applyProtection="1">
      <alignment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8" fillId="0" borderId="15" xfId="0" applyFont="1" applyBorder="1" applyAlignment="1">
      <alignment horizontal="right" vertical="center" wrapText="1"/>
    </xf>
    <xf numFmtId="10" fontId="0" fillId="0" borderId="0" xfId="0" applyNumberFormat="1" applyAlignment="1">
      <alignment vertical="center" wrapText="1"/>
    </xf>
    <xf numFmtId="0" fontId="28" fillId="0" borderId="0" xfId="0" applyFont="1" applyAlignment="1">
      <alignment horizontal="right" vertical="center"/>
    </xf>
    <xf numFmtId="179" fontId="37" fillId="0" borderId="0" xfId="4" applyNumberFormat="1" applyFont="1" applyFill="1" applyAlignment="1" applyProtection="1">
      <alignment horizontal="left" vertical="center"/>
    </xf>
    <xf numFmtId="179" fontId="0" fillId="0" borderId="0" xfId="0" applyNumberFormat="1" applyAlignment="1">
      <alignment vertical="center"/>
    </xf>
    <xf numFmtId="179" fontId="48" fillId="9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79" fontId="28" fillId="0" borderId="0" xfId="4" applyNumberFormat="1" applyFont="1" applyFill="1" applyAlignment="1" applyProtection="1">
      <alignment horizontal="left" vertical="center"/>
    </xf>
    <xf numFmtId="0" fontId="0" fillId="9" borderId="0" xfId="0" applyFill="1" applyAlignment="1">
      <alignment vertical="center"/>
    </xf>
    <xf numFmtId="167" fontId="49" fillId="9" borderId="0" xfId="0" applyNumberFormat="1" applyFont="1" applyFill="1" applyAlignment="1">
      <alignment vertical="center"/>
    </xf>
    <xf numFmtId="10" fontId="28" fillId="9" borderId="0" xfId="4" applyNumberFormat="1" applyFont="1" applyFill="1" applyBorder="1" applyAlignment="1" applyProtection="1">
      <alignment horizontal="left" vertical="center"/>
    </xf>
    <xf numFmtId="175" fontId="28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10" fontId="28" fillId="0" borderId="0" xfId="4" applyNumberFormat="1" applyFont="1" applyBorder="1" applyAlignment="1" applyProtection="1">
      <alignment horizontal="center" vertical="center"/>
    </xf>
    <xf numFmtId="0" fontId="28" fillId="0" borderId="0" xfId="0" applyFont="1" applyAlignment="1">
      <alignment horizontal="left" vertical="center"/>
    </xf>
    <xf numFmtId="10" fontId="28" fillId="0" borderId="0" xfId="4" quotePrefix="1" applyNumberFormat="1" applyFont="1" applyBorder="1" applyAlignment="1" applyProtection="1">
      <alignment horizontal="center" vertical="center"/>
    </xf>
    <xf numFmtId="171" fontId="14" fillId="0" borderId="16" xfId="2" applyNumberFormat="1" applyFont="1" applyBorder="1" applyAlignment="1" applyProtection="1">
      <alignment horizontal="left" vertical="center"/>
      <protection locked="0"/>
    </xf>
    <xf numFmtId="0" fontId="14" fillId="0" borderId="16" xfId="2" applyFont="1" applyBorder="1" applyAlignment="1" applyProtection="1">
      <alignment horizontal="left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9" fillId="3" borderId="0" xfId="2" applyFont="1" applyFill="1" applyAlignment="1" applyProtection="1">
      <alignment horizontal="center" vertical="center"/>
      <protection locked="0"/>
    </xf>
    <xf numFmtId="0" fontId="37" fillId="0" borderId="17" xfId="4" applyNumberFormat="1" applyFont="1" applyFill="1" applyBorder="1" applyAlignment="1" applyProtection="1">
      <alignment horizontal="left" vertical="center" wrapText="1"/>
    </xf>
    <xf numFmtId="0" fontId="28" fillId="0" borderId="0" xfId="4" applyNumberFormat="1" applyFont="1" applyFill="1" applyBorder="1" applyAlignment="1" applyProtection="1">
      <alignment horizontal="left" vertical="center"/>
    </xf>
    <xf numFmtId="0" fontId="1" fillId="0" borderId="49" xfId="2" applyBorder="1"/>
    <xf numFmtId="0" fontId="1" fillId="0" borderId="50" xfId="2" applyBorder="1"/>
    <xf numFmtId="0" fontId="1" fillId="0" borderId="51" xfId="1" applyFill="1" applyBorder="1"/>
    <xf numFmtId="0" fontId="5" fillId="0" borderId="18" xfId="2" applyFont="1" applyBorder="1" applyAlignment="1" applyProtection="1">
      <alignment horizontal="left" wrapText="1"/>
      <protection locked="0"/>
    </xf>
    <xf numFmtId="0" fontId="5" fillId="0" borderId="8" xfId="2" applyFont="1" applyBorder="1" applyAlignment="1" applyProtection="1">
      <alignment horizontal="left" wrapText="1"/>
      <protection locked="0"/>
    </xf>
    <xf numFmtId="0" fontId="5" fillId="0" borderId="0" xfId="2" applyFont="1" applyAlignment="1" applyProtection="1">
      <alignment horizontal="left" wrapText="1"/>
      <protection locked="0"/>
    </xf>
    <xf numFmtId="0" fontId="1" fillId="0" borderId="0" xfId="1" applyFill="1" applyAlignment="1">
      <alignment horizontal="center" vertical="center"/>
    </xf>
    <xf numFmtId="168" fontId="14" fillId="0" borderId="13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9" xfId="0" applyFont="1" applyBorder="1" applyProtection="1">
      <protection locked="0"/>
    </xf>
    <xf numFmtId="0" fontId="1" fillId="0" borderId="0" xfId="2" applyProtection="1">
      <protection locked="0"/>
    </xf>
    <xf numFmtId="49" fontId="15" fillId="0" borderId="13" xfId="1" applyNumberFormat="1" applyFont="1" applyFill="1" applyBorder="1" applyAlignment="1">
      <alignment vertical="center"/>
    </xf>
    <xf numFmtId="49" fontId="15" fillId="0" borderId="20" xfId="1" applyNumberFormat="1" applyFont="1" applyFill="1" applyBorder="1" applyAlignment="1">
      <alignment vertical="center"/>
    </xf>
    <xf numFmtId="49" fontId="15" fillId="0" borderId="52" xfId="1" applyNumberFormat="1" applyFont="1" applyFill="1" applyBorder="1" applyAlignment="1">
      <alignment vertical="center"/>
    </xf>
    <xf numFmtId="0" fontId="15" fillId="0" borderId="53" xfId="2" applyFont="1" applyBorder="1"/>
    <xf numFmtId="0" fontId="15" fillId="0" borderId="54" xfId="2" applyFont="1" applyBorder="1"/>
    <xf numFmtId="0" fontId="15" fillId="0" borderId="22" xfId="1" applyFont="1" applyFill="1" applyBorder="1" applyAlignment="1">
      <alignment vertical="center"/>
    </xf>
    <xf numFmtId="0" fontId="1" fillId="0" borderId="0" xfId="0" applyFont="1"/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/>
    </xf>
    <xf numFmtId="0" fontId="1" fillId="0" borderId="0" xfId="2" applyFont="1"/>
    <xf numFmtId="0" fontId="1" fillId="0" borderId="0" xfId="1" applyFont="1" applyFill="1"/>
    <xf numFmtId="0" fontId="1" fillId="0" borderId="0" xfId="2" applyFont="1" applyAlignment="1">
      <alignment horizontal="right"/>
    </xf>
    <xf numFmtId="0" fontId="1" fillId="0" borderId="0" xfId="0" applyFont="1" applyAlignment="1">
      <alignment vertical="center"/>
    </xf>
    <xf numFmtId="0" fontId="1" fillId="9" borderId="0" xfId="2" applyFont="1" applyFill="1" applyAlignment="1">
      <alignment vertical="center"/>
    </xf>
    <xf numFmtId="0" fontId="1" fillId="9" borderId="0" xfId="2" applyFont="1" applyFill="1"/>
    <xf numFmtId="0" fontId="1" fillId="0" borderId="0" xfId="2" applyFont="1" applyAlignment="1">
      <alignment horizontal="left" vertical="center" shrinkToFit="1"/>
    </xf>
    <xf numFmtId="0" fontId="15" fillId="0" borderId="58" xfId="1" applyFont="1" applyFill="1" applyBorder="1" applyAlignment="1">
      <alignment vertical="center"/>
    </xf>
    <xf numFmtId="0" fontId="15" fillId="0" borderId="59" xfId="1" applyFont="1" applyFill="1" applyBorder="1" applyAlignment="1">
      <alignment vertical="center"/>
    </xf>
    <xf numFmtId="0" fontId="15" fillId="0" borderId="60" xfId="1" applyFont="1" applyFill="1" applyBorder="1" applyAlignment="1">
      <alignment vertical="center"/>
    </xf>
    <xf numFmtId="0" fontId="14" fillId="0" borderId="24" xfId="1" applyFont="1" applyFill="1" applyBorder="1" applyAlignment="1" applyProtection="1">
      <alignment horizontal="center" vertical="center"/>
      <protection locked="0"/>
    </xf>
    <xf numFmtId="0" fontId="14" fillId="0" borderId="25" xfId="1" applyFont="1" applyFill="1" applyBorder="1" applyAlignment="1" applyProtection="1">
      <alignment horizontal="center" vertical="center"/>
      <protection locked="0"/>
    </xf>
    <xf numFmtId="0" fontId="14" fillId="0" borderId="26" xfId="1" applyFont="1" applyFill="1" applyBorder="1" applyAlignment="1" applyProtection="1">
      <alignment horizontal="center" vertical="center"/>
      <protection locked="0"/>
    </xf>
    <xf numFmtId="0" fontId="15" fillId="0" borderId="87" xfId="1" applyFont="1" applyFill="1" applyBorder="1" applyAlignment="1">
      <alignment vertical="center"/>
    </xf>
    <xf numFmtId="0" fontId="15" fillId="0" borderId="88" xfId="1" applyFont="1" applyFill="1" applyBorder="1" applyAlignment="1">
      <alignment vertical="center"/>
    </xf>
    <xf numFmtId="0" fontId="15" fillId="0" borderId="89" xfId="1" applyFont="1" applyFill="1" applyBorder="1" applyAlignment="1">
      <alignment vertical="center"/>
    </xf>
    <xf numFmtId="0" fontId="31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left" vertical="center" wrapText="1"/>
    </xf>
    <xf numFmtId="0" fontId="19" fillId="0" borderId="28" xfId="1" applyFont="1" applyFill="1" applyBorder="1" applyAlignment="1">
      <alignment horizontal="left" vertical="center" wrapText="1"/>
    </xf>
    <xf numFmtId="0" fontId="19" fillId="0" borderId="22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 applyProtection="1">
      <alignment horizontal="left" vertical="top" wrapText="1"/>
      <protection locked="0"/>
    </xf>
    <xf numFmtId="0" fontId="14" fillId="0" borderId="7" xfId="1" applyFont="1" applyFill="1" applyBorder="1" applyAlignment="1" applyProtection="1">
      <alignment horizontal="left" vertical="top" wrapText="1"/>
      <protection locked="0"/>
    </xf>
    <xf numFmtId="0" fontId="14" fillId="0" borderId="28" xfId="1" applyFont="1" applyFill="1" applyBorder="1" applyAlignment="1" applyProtection="1">
      <alignment horizontal="left" vertical="top" wrapText="1"/>
      <protection locked="0"/>
    </xf>
    <xf numFmtId="0" fontId="14" fillId="0" borderId="22" xfId="1" applyFont="1" applyFill="1" applyBorder="1" applyAlignment="1" applyProtection="1">
      <alignment horizontal="left" vertical="top" wrapText="1"/>
      <protection locked="0"/>
    </xf>
    <xf numFmtId="0" fontId="32" fillId="0" borderId="67" xfId="0" applyFont="1" applyBorder="1" applyAlignment="1">
      <alignment vertical="center" wrapText="1"/>
    </xf>
    <xf numFmtId="0" fontId="14" fillId="0" borderId="68" xfId="1" applyFont="1" applyFill="1" applyBorder="1" applyAlignment="1" applyProtection="1">
      <alignment horizontal="center" vertical="center"/>
      <protection locked="0"/>
    </xf>
    <xf numFmtId="3" fontId="14" fillId="0" borderId="102" xfId="1" applyNumberFormat="1" applyFont="1" applyFill="1" applyBorder="1" applyAlignment="1" applyProtection="1">
      <alignment horizontal="center" vertical="center"/>
      <protection locked="0"/>
    </xf>
    <xf numFmtId="0" fontId="15" fillId="0" borderId="35" xfId="1" applyFont="1" applyFill="1" applyBorder="1" applyAlignment="1">
      <alignment horizontal="left" vertical="center" wrapText="1"/>
    </xf>
    <xf numFmtId="0" fontId="15" fillId="0" borderId="20" xfId="1" applyFont="1" applyFill="1" applyBorder="1" applyAlignment="1">
      <alignment horizontal="left" vertical="center" wrapText="1"/>
    </xf>
    <xf numFmtId="0" fontId="15" fillId="0" borderId="23" xfId="1" applyFont="1" applyFill="1" applyBorder="1" applyAlignment="1">
      <alignment horizontal="left" vertical="center" wrapText="1"/>
    </xf>
    <xf numFmtId="2" fontId="51" fillId="10" borderId="64" xfId="0" applyNumberFormat="1" applyFont="1" applyFill="1" applyBorder="1" applyAlignment="1">
      <alignment horizontal="center" vertical="center" wrapText="1"/>
    </xf>
    <xf numFmtId="2" fontId="51" fillId="10" borderId="65" xfId="0" applyNumberFormat="1" applyFont="1" applyFill="1" applyBorder="1" applyAlignment="1">
      <alignment horizontal="center" vertical="center" wrapText="1"/>
    </xf>
    <xf numFmtId="2" fontId="51" fillId="10" borderId="66" xfId="0" applyNumberFormat="1" applyFont="1" applyFill="1" applyBorder="1" applyAlignment="1">
      <alignment horizontal="center" vertical="center" wrapText="1"/>
    </xf>
    <xf numFmtId="0" fontId="51" fillId="11" borderId="64" xfId="0" applyFont="1" applyFill="1" applyBorder="1" applyAlignment="1">
      <alignment horizontal="center" vertical="center" wrapText="1"/>
    </xf>
    <xf numFmtId="0" fontId="51" fillId="11" borderId="65" xfId="0" applyFont="1" applyFill="1" applyBorder="1" applyAlignment="1">
      <alignment horizontal="center" vertical="center" wrapText="1"/>
    </xf>
    <xf numFmtId="0" fontId="51" fillId="11" borderId="66" xfId="0" applyFont="1" applyFill="1" applyBorder="1" applyAlignment="1">
      <alignment horizontal="center" vertical="center" wrapText="1"/>
    </xf>
    <xf numFmtId="0" fontId="19" fillId="0" borderId="18" xfId="1" applyFont="1" applyFill="1" applyBorder="1" applyAlignment="1">
      <alignment horizontal="left" vertical="center" wrapText="1"/>
    </xf>
    <xf numFmtId="0" fontId="19" fillId="0" borderId="0" xfId="1" applyFont="1" applyFill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4" fontId="14" fillId="0" borderId="102" xfId="1" applyNumberFormat="1" applyFont="1" applyFill="1" applyBorder="1" applyAlignment="1" applyProtection="1">
      <alignment horizontal="left" vertical="center"/>
      <protection locked="0"/>
    </xf>
    <xf numFmtId="0" fontId="15" fillId="0" borderId="145" xfId="1" applyFont="1" applyFill="1" applyBorder="1" applyAlignment="1">
      <alignment vertical="center"/>
    </xf>
    <xf numFmtId="0" fontId="15" fillId="0" borderId="146" xfId="1" applyFont="1" applyFill="1" applyBorder="1" applyAlignment="1">
      <alignment vertical="center"/>
    </xf>
    <xf numFmtId="4" fontId="14" fillId="0" borderId="142" xfId="1" applyNumberFormat="1" applyFont="1" applyFill="1" applyBorder="1" applyAlignment="1" applyProtection="1">
      <alignment horizontal="left" vertical="center"/>
      <protection locked="0"/>
    </xf>
    <xf numFmtId="4" fontId="14" fillId="0" borderId="143" xfId="1" applyNumberFormat="1" applyFont="1" applyFill="1" applyBorder="1" applyAlignment="1" applyProtection="1">
      <alignment horizontal="left" vertical="center"/>
      <protection locked="0"/>
    </xf>
    <xf numFmtId="4" fontId="14" fillId="0" borderId="144" xfId="1" applyNumberFormat="1" applyFont="1" applyFill="1" applyBorder="1" applyAlignment="1" applyProtection="1">
      <alignment horizontal="left" vertical="center"/>
      <protection locked="0"/>
    </xf>
    <xf numFmtId="0" fontId="15" fillId="0" borderId="153" xfId="1" applyFont="1" applyFill="1" applyBorder="1" applyAlignment="1">
      <alignment horizontal="right" vertical="center"/>
    </xf>
    <xf numFmtId="0" fontId="15" fillId="0" borderId="122" xfId="1" applyFont="1" applyFill="1" applyBorder="1" applyAlignment="1">
      <alignment horizontal="right" vertical="center"/>
    </xf>
    <xf numFmtId="0" fontId="15" fillId="0" borderId="154" xfId="1" applyFont="1" applyFill="1" applyBorder="1" applyAlignment="1">
      <alignment horizontal="right" vertical="center"/>
    </xf>
    <xf numFmtId="2" fontId="51" fillId="11" borderId="64" xfId="0" applyNumberFormat="1" applyFont="1" applyFill="1" applyBorder="1" applyAlignment="1">
      <alignment horizontal="center" vertical="center" wrapText="1"/>
    </xf>
    <xf numFmtId="2" fontId="51" fillId="11" borderId="65" xfId="0" applyNumberFormat="1" applyFont="1" applyFill="1" applyBorder="1" applyAlignment="1">
      <alignment horizontal="center" vertical="center" wrapText="1"/>
    </xf>
    <xf numFmtId="2" fontId="51" fillId="11" borderId="66" xfId="0" applyNumberFormat="1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27" xfId="1" applyFont="1" applyFill="1" applyBorder="1" applyAlignment="1">
      <alignment horizontal="center" vertical="center" wrapText="1"/>
    </xf>
    <xf numFmtId="0" fontId="15" fillId="0" borderId="28" xfId="1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/>
    </xf>
    <xf numFmtId="166" fontId="14" fillId="0" borderId="20" xfId="0" applyNumberFormat="1" applyFont="1" applyBorder="1" applyAlignment="1">
      <alignment horizontal="center"/>
    </xf>
    <xf numFmtId="166" fontId="14" fillId="0" borderId="23" xfId="0" applyNumberFormat="1" applyFont="1" applyBorder="1" applyAlignment="1">
      <alignment horizontal="center"/>
    </xf>
    <xf numFmtId="2" fontId="51" fillId="11" borderId="150" xfId="0" applyNumberFormat="1" applyFont="1" applyFill="1" applyBorder="1" applyAlignment="1">
      <alignment horizontal="center" vertical="center" wrapText="1"/>
    </xf>
    <xf numFmtId="2" fontId="51" fillId="11" borderId="151" xfId="0" applyNumberFormat="1" applyFont="1" applyFill="1" applyBorder="1" applyAlignment="1">
      <alignment horizontal="center" vertical="center" wrapText="1"/>
    </xf>
    <xf numFmtId="2" fontId="51" fillId="11" borderId="152" xfId="0" applyNumberFormat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1" applyFont="1" applyFill="1" applyAlignment="1" applyProtection="1">
      <alignment horizontal="center" vertical="top" wrapText="1"/>
      <protection locked="0"/>
    </xf>
    <xf numFmtId="165" fontId="15" fillId="0" borderId="13" xfId="0" applyNumberFormat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65" fontId="14" fillId="0" borderId="13" xfId="0" applyNumberFormat="1" applyFont="1" applyBorder="1" applyAlignment="1" applyProtection="1">
      <alignment horizontal="center"/>
      <protection locked="0"/>
    </xf>
    <xf numFmtId="165" fontId="14" fillId="0" borderId="23" xfId="0" applyNumberFormat="1" applyFont="1" applyBorder="1" applyAlignment="1" applyProtection="1">
      <alignment horizontal="center"/>
      <protection locked="0"/>
    </xf>
    <xf numFmtId="0" fontId="15" fillId="0" borderId="29" xfId="2" applyFont="1" applyBorder="1" applyAlignment="1">
      <alignment horizontal="left" vertical="center" wrapText="1"/>
    </xf>
    <xf numFmtId="0" fontId="15" fillId="0" borderId="16" xfId="2" applyFont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4" fillId="0" borderId="29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27" xfId="1" applyFont="1" applyFill="1" applyBorder="1" applyAlignment="1">
      <alignment horizontal="left" vertical="center" wrapText="1"/>
    </xf>
    <xf numFmtId="0" fontId="14" fillId="0" borderId="28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32" fillId="0" borderId="64" xfId="0" applyFont="1" applyBorder="1" applyAlignment="1">
      <alignment horizontal="left" vertical="center" wrapText="1"/>
    </xf>
    <xf numFmtId="0" fontId="32" fillId="0" borderId="65" xfId="0" applyFont="1" applyBorder="1" applyAlignment="1">
      <alignment horizontal="left" vertical="center" wrapText="1"/>
    </xf>
    <xf numFmtId="0" fontId="32" fillId="0" borderId="66" xfId="0" applyFont="1" applyBorder="1" applyAlignment="1">
      <alignment horizontal="left" vertical="center" wrapText="1"/>
    </xf>
    <xf numFmtId="0" fontId="5" fillId="0" borderId="29" xfId="2" applyFont="1" applyBorder="1" applyAlignment="1" applyProtection="1">
      <alignment horizontal="left" wrapText="1"/>
      <protection locked="0"/>
    </xf>
    <xf numFmtId="0" fontId="5" fillId="0" borderId="16" xfId="2" applyFont="1" applyBorder="1" applyAlignment="1" applyProtection="1">
      <alignment horizontal="left" wrapText="1"/>
      <protection locked="0"/>
    </xf>
    <xf numFmtId="0" fontId="5" fillId="0" borderId="7" xfId="2" applyFont="1" applyBorder="1" applyAlignment="1" applyProtection="1">
      <alignment horizontal="left" wrapText="1"/>
      <protection locked="0"/>
    </xf>
    <xf numFmtId="0" fontId="5" fillId="0" borderId="18" xfId="2" applyFont="1" applyBorder="1" applyAlignment="1" applyProtection="1">
      <alignment horizontal="left" wrapText="1"/>
      <protection locked="0"/>
    </xf>
    <xf numFmtId="0" fontId="5" fillId="0" borderId="0" xfId="2" applyFont="1" applyAlignment="1" applyProtection="1">
      <alignment horizontal="left" wrapText="1"/>
      <protection locked="0"/>
    </xf>
    <xf numFmtId="0" fontId="5" fillId="0" borderId="8" xfId="2" applyFont="1" applyBorder="1" applyAlignment="1" applyProtection="1">
      <alignment horizontal="left" wrapText="1"/>
      <protection locked="0"/>
    </xf>
    <xf numFmtId="0" fontId="5" fillId="0" borderId="27" xfId="2" applyFont="1" applyBorder="1" applyAlignment="1" applyProtection="1">
      <alignment horizontal="left" wrapText="1"/>
      <protection locked="0"/>
    </xf>
    <xf numFmtId="0" fontId="5" fillId="0" borderId="28" xfId="2" applyFont="1" applyBorder="1" applyAlignment="1" applyProtection="1">
      <alignment horizontal="left" wrapText="1"/>
      <protection locked="0"/>
    </xf>
    <xf numFmtId="0" fontId="5" fillId="0" borderId="22" xfId="2" applyFont="1" applyBorder="1" applyAlignment="1" applyProtection="1">
      <alignment horizontal="left" wrapText="1"/>
      <protection locked="0"/>
    </xf>
    <xf numFmtId="4" fontId="31" fillId="0" borderId="127" xfId="0" applyNumberFormat="1" applyFont="1" applyBorder="1" applyAlignment="1">
      <alignment horizontal="right" vertical="center" wrapText="1"/>
    </xf>
    <xf numFmtId="4" fontId="31" fillId="0" borderId="128" xfId="0" applyNumberFormat="1" applyFont="1" applyBorder="1" applyAlignment="1">
      <alignment horizontal="right" vertical="center" wrapText="1"/>
    </xf>
    <xf numFmtId="4" fontId="31" fillId="0" borderId="149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1" fontId="14" fillId="0" borderId="16" xfId="2" applyNumberFormat="1" applyFont="1" applyBorder="1" applyAlignment="1">
      <alignment horizontal="left" vertical="center"/>
    </xf>
    <xf numFmtId="0" fontId="15" fillId="0" borderId="27" xfId="1" applyFont="1" applyFill="1" applyBorder="1" applyAlignment="1">
      <alignment horizontal="left" vertical="center"/>
    </xf>
    <xf numFmtId="0" fontId="15" fillId="0" borderId="28" xfId="1" applyFont="1" applyFill="1" applyBorder="1" applyAlignment="1">
      <alignment horizontal="left" vertical="center"/>
    </xf>
    <xf numFmtId="0" fontId="15" fillId="0" borderId="22" xfId="1" applyFont="1" applyFill="1" applyBorder="1" applyAlignment="1">
      <alignment horizontal="left" vertical="center"/>
    </xf>
    <xf numFmtId="4" fontId="31" fillId="0" borderId="64" xfId="0" applyNumberFormat="1" applyFont="1" applyBorder="1" applyAlignment="1">
      <alignment horizontal="right" vertical="center" wrapText="1"/>
    </xf>
    <xf numFmtId="4" fontId="31" fillId="0" borderId="65" xfId="0" applyNumberFormat="1" applyFont="1" applyBorder="1" applyAlignment="1">
      <alignment horizontal="right" vertical="center" wrapText="1"/>
    </xf>
    <xf numFmtId="4" fontId="31" fillId="0" borderId="130" xfId="0" applyNumberFormat="1" applyFont="1" applyBorder="1" applyAlignment="1">
      <alignment horizontal="right" vertical="center" wrapText="1"/>
    </xf>
    <xf numFmtId="4" fontId="14" fillId="0" borderId="64" xfId="0" applyNumberFormat="1" applyFont="1" applyBorder="1" applyAlignment="1">
      <alignment horizontal="right" vertical="center" wrapText="1"/>
    </xf>
    <xf numFmtId="4" fontId="14" fillId="0" borderId="65" xfId="0" applyNumberFormat="1" applyFont="1" applyBorder="1" applyAlignment="1">
      <alignment horizontal="right" vertical="center" wrapText="1"/>
    </xf>
    <xf numFmtId="4" fontId="14" fillId="0" borderId="130" xfId="0" applyNumberFormat="1" applyFont="1" applyBorder="1" applyAlignment="1">
      <alignment horizontal="right" vertical="center" wrapText="1"/>
    </xf>
    <xf numFmtId="0" fontId="54" fillId="3" borderId="0" xfId="0" applyFont="1" applyFill="1" applyAlignment="1">
      <alignment horizontal="left" vertical="center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2" fontId="31" fillId="0" borderId="134" xfId="0" applyNumberFormat="1" applyFont="1" applyBorder="1" applyAlignment="1">
      <alignment horizontal="center" vertical="center" wrapText="1"/>
    </xf>
    <xf numFmtId="2" fontId="31" fillId="0" borderId="135" xfId="0" applyNumberFormat="1" applyFont="1" applyBorder="1" applyAlignment="1">
      <alignment horizontal="center" vertical="center" wrapText="1"/>
    </xf>
    <xf numFmtId="4" fontId="14" fillId="0" borderId="134" xfId="0" applyNumberFormat="1" applyFont="1" applyBorder="1" applyAlignment="1">
      <alignment horizontal="right" vertical="center" wrapText="1"/>
    </xf>
    <xf numFmtId="4" fontId="14" fillId="0" borderId="135" xfId="0" applyNumberFormat="1" applyFont="1" applyBorder="1" applyAlignment="1">
      <alignment horizontal="right" vertical="center" wrapText="1"/>
    </xf>
    <xf numFmtId="4" fontId="31" fillId="0" borderId="134" xfId="0" applyNumberFormat="1" applyFont="1" applyBorder="1" applyAlignment="1">
      <alignment horizontal="right" vertical="center" wrapText="1"/>
    </xf>
    <xf numFmtId="4" fontId="31" fillId="0" borderId="135" xfId="0" applyNumberFormat="1" applyFont="1" applyBorder="1" applyAlignment="1">
      <alignment horizontal="right" vertical="center" wrapText="1"/>
    </xf>
    <xf numFmtId="0" fontId="14" fillId="0" borderId="29" xfId="1" applyFont="1" applyFill="1" applyBorder="1" applyAlignment="1" applyProtection="1">
      <alignment horizontal="center" vertical="top" wrapText="1"/>
      <protection locked="0"/>
    </xf>
    <xf numFmtId="0" fontId="14" fillId="0" borderId="16" xfId="1" applyFont="1" applyFill="1" applyBorder="1" applyAlignment="1" applyProtection="1">
      <alignment horizontal="center" vertical="top" wrapText="1"/>
      <protection locked="0"/>
    </xf>
    <xf numFmtId="0" fontId="14" fillId="0" borderId="7" xfId="1" applyFont="1" applyFill="1" applyBorder="1" applyAlignment="1" applyProtection="1">
      <alignment horizontal="center" vertical="top" wrapText="1"/>
      <protection locked="0"/>
    </xf>
    <xf numFmtId="0" fontId="14" fillId="0" borderId="18" xfId="1" applyFont="1" applyFill="1" applyBorder="1" applyAlignment="1" applyProtection="1">
      <alignment horizontal="center" vertical="top" wrapText="1"/>
      <protection locked="0"/>
    </xf>
    <xf numFmtId="0" fontId="14" fillId="0" borderId="8" xfId="1" applyFont="1" applyFill="1" applyBorder="1" applyAlignment="1" applyProtection="1">
      <alignment horizontal="center" vertical="top" wrapText="1"/>
      <protection locked="0"/>
    </xf>
    <xf numFmtId="0" fontId="14" fillId="0" borderId="27" xfId="1" applyFont="1" applyFill="1" applyBorder="1" applyAlignment="1" applyProtection="1">
      <alignment horizontal="center" vertical="top" wrapText="1"/>
      <protection locked="0"/>
    </xf>
    <xf numFmtId="0" fontId="14" fillId="0" borderId="82" xfId="1" applyFont="1" applyFill="1" applyBorder="1" applyAlignment="1" applyProtection="1">
      <alignment horizontal="center" vertical="top" wrapText="1"/>
      <protection locked="0"/>
    </xf>
    <xf numFmtId="0" fontId="14" fillId="0" borderId="83" xfId="1" applyFont="1" applyFill="1" applyBorder="1" applyAlignment="1" applyProtection="1">
      <alignment horizontal="center" vertical="top" wrapText="1"/>
      <protection locked="0"/>
    </xf>
    <xf numFmtId="43" fontId="31" fillId="12" borderId="117" xfId="5" applyFont="1" applyFill="1" applyBorder="1" applyAlignment="1" applyProtection="1">
      <alignment horizontal="center" vertical="center" wrapText="1"/>
    </xf>
    <xf numFmtId="0" fontId="31" fillId="12" borderId="117" xfId="0" applyFont="1" applyFill="1" applyBorder="1" applyAlignment="1">
      <alignment vertical="center" wrapText="1"/>
    </xf>
    <xf numFmtId="0" fontId="14" fillId="0" borderId="29" xfId="1" applyFont="1" applyFill="1" applyBorder="1" applyAlignment="1" applyProtection="1">
      <alignment horizontal="left" vertical="top" wrapText="1"/>
      <protection locked="0"/>
    </xf>
    <xf numFmtId="0" fontId="14" fillId="0" borderId="18" xfId="1" applyFont="1" applyFill="1" applyBorder="1" applyAlignment="1" applyProtection="1">
      <alignment horizontal="left" vertical="top" wrapText="1"/>
      <protection locked="0"/>
    </xf>
    <xf numFmtId="0" fontId="14" fillId="0" borderId="0" xfId="1" applyFont="1" applyFill="1" applyAlignment="1" applyProtection="1">
      <alignment horizontal="left" vertical="top" wrapText="1"/>
      <protection locked="0"/>
    </xf>
    <xf numFmtId="0" fontId="14" fillId="0" borderId="8" xfId="1" applyFont="1" applyFill="1" applyBorder="1" applyAlignment="1" applyProtection="1">
      <alignment horizontal="left" vertical="top" wrapText="1"/>
      <protection locked="0"/>
    </xf>
    <xf numFmtId="0" fontId="14" fillId="0" borderId="27" xfId="1" applyFont="1" applyFill="1" applyBorder="1" applyAlignment="1" applyProtection="1">
      <alignment horizontal="left" vertical="top" wrapText="1"/>
      <protection locked="0"/>
    </xf>
    <xf numFmtId="0" fontId="15" fillId="0" borderId="27" xfId="1" applyFont="1" applyFill="1" applyBorder="1" applyAlignment="1">
      <alignment horizontal="left" vertical="center" wrapText="1"/>
    </xf>
    <xf numFmtId="0" fontId="15" fillId="0" borderId="28" xfId="1" applyFont="1" applyFill="1" applyBorder="1" applyAlignment="1">
      <alignment horizontal="left" vertical="center" wrapText="1"/>
    </xf>
    <xf numFmtId="0" fontId="15" fillId="0" borderId="22" xfId="1" applyFont="1" applyFill="1" applyBorder="1" applyAlignment="1">
      <alignment horizontal="left" vertical="center" wrapText="1"/>
    </xf>
    <xf numFmtId="43" fontId="31" fillId="0" borderId="55" xfId="5" applyFont="1" applyFill="1" applyBorder="1" applyAlignment="1" applyProtection="1">
      <alignment horizontal="center" wrapText="1"/>
      <protection locked="0"/>
    </xf>
    <xf numFmtId="43" fontId="31" fillId="0" borderId="55" xfId="0" applyNumberFormat="1" applyFont="1" applyBorder="1" applyAlignment="1" applyProtection="1">
      <alignment wrapText="1"/>
      <protection locked="0"/>
    </xf>
    <xf numFmtId="1" fontId="31" fillId="9" borderId="121" xfId="0" applyNumberFormat="1" applyFont="1" applyFill="1" applyBorder="1" applyAlignment="1">
      <alignment horizontal="center" vertical="center" wrapText="1"/>
    </xf>
    <xf numFmtId="1" fontId="31" fillId="9" borderId="123" xfId="0" applyNumberFormat="1" applyFont="1" applyFill="1" applyBorder="1" applyAlignment="1">
      <alignment horizontal="center" vertical="center" wrapText="1"/>
    </xf>
    <xf numFmtId="2" fontId="32" fillId="9" borderId="121" xfId="0" applyNumberFormat="1" applyFont="1" applyFill="1" applyBorder="1" applyAlignment="1">
      <alignment horizontal="center" vertical="center" wrapText="1"/>
    </xf>
    <xf numFmtId="2" fontId="32" fillId="9" borderId="122" xfId="0" applyNumberFormat="1" applyFont="1" applyFill="1" applyBorder="1" applyAlignment="1">
      <alignment horizontal="center" vertical="center" wrapText="1"/>
    </xf>
    <xf numFmtId="2" fontId="32" fillId="9" borderId="123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141" xfId="1" applyFont="1" applyFill="1" applyBorder="1" applyAlignment="1">
      <alignment horizontal="left" vertical="center" wrapText="1"/>
    </xf>
    <xf numFmtId="0" fontId="31" fillId="0" borderId="78" xfId="0" applyFont="1" applyBorder="1" applyAlignment="1" applyProtection="1">
      <alignment horizontal="left" vertical="center"/>
      <protection locked="0"/>
    </xf>
    <xf numFmtId="0" fontId="14" fillId="0" borderId="78" xfId="0" applyFont="1" applyBorder="1" applyAlignment="1" applyProtection="1">
      <alignment horizontal="left" vertical="center"/>
      <protection locked="0"/>
    </xf>
    <xf numFmtId="43" fontId="31" fillId="0" borderId="78" xfId="5" applyFont="1" applyFill="1" applyBorder="1" applyAlignment="1" applyProtection="1">
      <alignment horizontal="center" wrapText="1"/>
      <protection locked="0"/>
    </xf>
    <xf numFmtId="43" fontId="31" fillId="0" borderId="78" xfId="0" applyNumberFormat="1" applyFont="1" applyBorder="1" applyAlignment="1" applyProtection="1">
      <alignment wrapText="1"/>
      <protection locked="0"/>
    </xf>
    <xf numFmtId="0" fontId="15" fillId="0" borderId="2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1" fillId="3" borderId="67" xfId="0" applyFont="1" applyFill="1" applyBorder="1" applyAlignment="1">
      <alignment horizontal="left" vertical="center" wrapText="1"/>
    </xf>
    <xf numFmtId="0" fontId="31" fillId="3" borderId="117" xfId="0" applyFont="1" applyFill="1" applyBorder="1" applyAlignment="1">
      <alignment horizontal="left" vertical="center" wrapText="1"/>
    </xf>
    <xf numFmtId="0" fontId="32" fillId="3" borderId="55" xfId="0" applyFont="1" applyFill="1" applyBorder="1" applyAlignment="1">
      <alignment horizontal="center" vertical="center"/>
    </xf>
    <xf numFmtId="0" fontId="32" fillId="3" borderId="6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2" fontId="31" fillId="9" borderId="121" xfId="0" applyNumberFormat="1" applyFont="1" applyFill="1" applyBorder="1" applyAlignment="1">
      <alignment horizontal="left" vertical="center" wrapText="1"/>
    </xf>
    <xf numFmtId="2" fontId="31" fillId="9" borderId="122" xfId="0" applyNumberFormat="1" applyFont="1" applyFill="1" applyBorder="1" applyAlignment="1">
      <alignment horizontal="left" vertical="center" wrapText="1"/>
    </xf>
    <xf numFmtId="2" fontId="31" fillId="9" borderId="123" xfId="0" applyNumberFormat="1" applyFont="1" applyFill="1" applyBorder="1" applyAlignment="1">
      <alignment horizontal="left" vertical="center" wrapText="1"/>
    </xf>
    <xf numFmtId="0" fontId="31" fillId="0" borderId="124" xfId="0" applyFont="1" applyBorder="1" applyAlignment="1">
      <alignment horizontal="left" vertical="center" wrapText="1"/>
    </xf>
    <xf numFmtId="0" fontId="31" fillId="0" borderId="125" xfId="0" applyFont="1" applyBorder="1" applyAlignment="1">
      <alignment horizontal="left" vertical="center" wrapText="1"/>
    </xf>
    <xf numFmtId="0" fontId="31" fillId="0" borderId="126" xfId="0" applyFont="1" applyBorder="1" applyAlignment="1">
      <alignment horizontal="left" vertical="center" wrapText="1"/>
    </xf>
    <xf numFmtId="0" fontId="32" fillId="0" borderId="127" xfId="0" applyFont="1" applyBorder="1" applyAlignment="1">
      <alignment horizontal="left" vertical="center" wrapText="1"/>
    </xf>
    <xf numFmtId="0" fontId="32" fillId="0" borderId="128" xfId="0" applyFont="1" applyBorder="1" applyAlignment="1">
      <alignment horizontal="left" vertical="center" wrapText="1"/>
    </xf>
    <xf numFmtId="0" fontId="32" fillId="0" borderId="129" xfId="0" applyFont="1" applyBorder="1" applyAlignment="1">
      <alignment horizontal="left" vertical="center" wrapText="1"/>
    </xf>
    <xf numFmtId="4" fontId="31" fillId="3" borderId="75" xfId="5" applyNumberFormat="1" applyFont="1" applyFill="1" applyBorder="1" applyAlignment="1" applyProtection="1">
      <alignment horizontal="center" wrapText="1"/>
      <protection locked="0"/>
    </xf>
    <xf numFmtId="4" fontId="31" fillId="3" borderId="56" xfId="5" applyNumberFormat="1" applyFont="1" applyFill="1" applyBorder="1" applyAlignment="1" applyProtection="1">
      <alignment horizontal="center" wrapText="1"/>
      <protection locked="0"/>
    </xf>
    <xf numFmtId="4" fontId="31" fillId="3" borderId="56" xfId="0" applyNumberFormat="1" applyFont="1" applyFill="1" applyBorder="1" applyAlignment="1" applyProtection="1">
      <alignment wrapText="1"/>
      <protection locked="0"/>
    </xf>
    <xf numFmtId="0" fontId="15" fillId="0" borderId="6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2" fontId="31" fillId="0" borderId="64" xfId="0" applyNumberFormat="1" applyFont="1" applyBorder="1" applyAlignment="1">
      <alignment horizontal="center" vertical="center" wrapText="1"/>
    </xf>
    <xf numFmtId="2" fontId="31" fillId="0" borderId="65" xfId="0" applyNumberFormat="1" applyFont="1" applyBorder="1" applyAlignment="1">
      <alignment horizontal="center" vertical="center" wrapText="1"/>
    </xf>
    <xf numFmtId="2" fontId="31" fillId="0" borderId="130" xfId="0" applyNumberFormat="1" applyFont="1" applyBorder="1" applyAlignment="1">
      <alignment horizontal="center" vertical="center" wrapText="1"/>
    </xf>
    <xf numFmtId="2" fontId="51" fillId="10" borderId="131" xfId="0" applyNumberFormat="1" applyFont="1" applyFill="1" applyBorder="1" applyAlignment="1">
      <alignment horizontal="center" vertical="center" wrapText="1"/>
    </xf>
    <xf numFmtId="2" fontId="51" fillId="10" borderId="132" xfId="0" applyNumberFormat="1" applyFont="1" applyFill="1" applyBorder="1" applyAlignment="1">
      <alignment horizontal="center" vertical="center" wrapText="1"/>
    </xf>
    <xf numFmtId="2" fontId="51" fillId="10" borderId="133" xfId="0" applyNumberFormat="1" applyFont="1" applyFill="1" applyBorder="1" applyAlignment="1">
      <alignment horizontal="center" vertical="center" wrapText="1"/>
    </xf>
    <xf numFmtId="2" fontId="51" fillId="11" borderId="131" xfId="0" applyNumberFormat="1" applyFont="1" applyFill="1" applyBorder="1" applyAlignment="1">
      <alignment horizontal="center" vertical="center" wrapText="1"/>
    </xf>
    <xf numFmtId="2" fontId="51" fillId="11" borderId="132" xfId="0" applyNumberFormat="1" applyFont="1" applyFill="1" applyBorder="1" applyAlignment="1">
      <alignment horizontal="center" vertical="center" wrapText="1"/>
    </xf>
    <xf numFmtId="2" fontId="51" fillId="11" borderId="133" xfId="0" applyNumberFormat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32" fillId="3" borderId="56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5" fillId="0" borderId="73" xfId="0" applyFont="1" applyBorder="1" applyAlignment="1" applyProtection="1">
      <alignment horizontal="left" vertical="center"/>
      <protection locked="0"/>
    </xf>
    <xf numFmtId="0" fontId="31" fillId="0" borderId="73" xfId="0" applyFont="1" applyBorder="1" applyAlignment="1" applyProtection="1">
      <alignment horizontal="left" vertical="center"/>
      <protection locked="0"/>
    </xf>
    <xf numFmtId="4" fontId="31" fillId="12" borderId="117" xfId="5" applyNumberFormat="1" applyFont="1" applyFill="1" applyBorder="1" applyAlignment="1" applyProtection="1">
      <alignment horizontal="center" vertical="center" wrapText="1"/>
    </xf>
    <xf numFmtId="4" fontId="31" fillId="12" borderId="117" xfId="0" applyNumberFormat="1" applyFont="1" applyFill="1" applyBorder="1" applyAlignment="1">
      <alignment vertical="center" wrapText="1"/>
    </xf>
    <xf numFmtId="43" fontId="31" fillId="0" borderId="73" xfId="5" applyFont="1" applyFill="1" applyBorder="1" applyAlignment="1" applyProtection="1">
      <alignment horizontal="center" wrapText="1"/>
      <protection locked="0"/>
    </xf>
    <xf numFmtId="43" fontId="31" fillId="0" borderId="73" xfId="0" applyNumberFormat="1" applyFont="1" applyBorder="1" applyAlignment="1" applyProtection="1">
      <alignment wrapText="1"/>
      <protection locked="0"/>
    </xf>
    <xf numFmtId="0" fontId="35" fillId="0" borderId="55" xfId="0" applyFont="1" applyBorder="1" applyAlignment="1" applyProtection="1">
      <alignment horizontal="left" vertical="center"/>
      <protection locked="0"/>
    </xf>
    <xf numFmtId="0" fontId="31" fillId="0" borderId="55" xfId="0" applyFont="1" applyBorder="1" applyAlignment="1" applyProtection="1">
      <alignment horizontal="left" vertical="center"/>
      <protection locked="0"/>
    </xf>
    <xf numFmtId="2" fontId="32" fillId="3" borderId="117" xfId="0" applyNumberFormat="1" applyFont="1" applyFill="1" applyBorder="1" applyAlignment="1">
      <alignment wrapText="1"/>
    </xf>
    <xf numFmtId="0" fontId="32" fillId="3" borderId="117" xfId="0" applyFont="1" applyFill="1" applyBorder="1" applyAlignment="1">
      <alignment wrapText="1"/>
    </xf>
    <xf numFmtId="4" fontId="31" fillId="3" borderId="77" xfId="5" applyNumberFormat="1" applyFont="1" applyFill="1" applyBorder="1" applyAlignment="1" applyProtection="1">
      <alignment horizontal="center" wrapText="1"/>
    </xf>
    <xf numFmtId="4" fontId="31" fillId="3" borderId="78" xfId="5" applyNumberFormat="1" applyFont="1" applyFill="1" applyBorder="1" applyAlignment="1" applyProtection="1">
      <alignment horizontal="center" wrapText="1"/>
    </xf>
    <xf numFmtId="0" fontId="32" fillId="3" borderId="56" xfId="0" applyFont="1" applyFill="1" applyBorder="1" applyAlignment="1">
      <alignment horizontal="left" vertical="center"/>
    </xf>
    <xf numFmtId="0" fontId="32" fillId="3" borderId="57" xfId="0" applyFont="1" applyFill="1" applyBorder="1" applyAlignment="1">
      <alignment horizontal="left" vertical="center"/>
    </xf>
    <xf numFmtId="2" fontId="32" fillId="3" borderId="56" xfId="0" applyNumberFormat="1" applyFont="1" applyFill="1" applyBorder="1" applyAlignment="1">
      <alignment wrapText="1"/>
    </xf>
    <xf numFmtId="0" fontId="32" fillId="3" borderId="56" xfId="0" applyFont="1" applyFill="1" applyBorder="1" applyAlignment="1">
      <alignment wrapText="1"/>
    </xf>
    <xf numFmtId="2" fontId="32" fillId="3" borderId="73" xfId="0" applyNumberFormat="1" applyFont="1" applyFill="1" applyBorder="1" applyAlignment="1">
      <alignment wrapText="1"/>
    </xf>
    <xf numFmtId="0" fontId="32" fillId="3" borderId="73" xfId="0" applyFont="1" applyFill="1" applyBorder="1" applyAlignment="1">
      <alignment wrapText="1"/>
    </xf>
    <xf numFmtId="0" fontId="31" fillId="0" borderId="72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4" fontId="14" fillId="0" borderId="79" xfId="1" applyNumberFormat="1" applyFont="1" applyFill="1" applyBorder="1" applyAlignment="1" applyProtection="1">
      <alignment horizontal="center" vertical="center"/>
      <protection locked="0"/>
    </xf>
    <xf numFmtId="4" fontId="14" fillId="0" borderId="80" xfId="1" applyNumberFormat="1" applyFont="1" applyFill="1" applyBorder="1" applyAlignment="1" applyProtection="1">
      <alignment horizontal="center" vertical="center"/>
      <protection locked="0"/>
    </xf>
    <xf numFmtId="4" fontId="14" fillId="0" borderId="81" xfId="1" applyNumberFormat="1" applyFont="1" applyFill="1" applyBorder="1" applyAlignment="1" applyProtection="1">
      <alignment horizontal="center" vertical="center"/>
      <protection locked="0"/>
    </xf>
    <xf numFmtId="0" fontId="52" fillId="0" borderId="20" xfId="1" applyFont="1" applyFill="1" applyBorder="1" applyAlignment="1">
      <alignment horizontal="center" vertical="center" wrapText="1"/>
    </xf>
    <xf numFmtId="0" fontId="52" fillId="0" borderId="23" xfId="1" applyFont="1" applyFill="1" applyBorder="1" applyAlignment="1">
      <alignment horizontal="center" vertical="center" wrapText="1"/>
    </xf>
    <xf numFmtId="4" fontId="15" fillId="0" borderId="111" xfId="2" applyNumberFormat="1" applyFont="1" applyBorder="1" applyAlignment="1" applyProtection="1">
      <alignment horizontal="center" vertical="center"/>
      <protection locked="0"/>
    </xf>
    <xf numFmtId="4" fontId="15" fillId="0" borderId="112" xfId="2" applyNumberFormat="1" applyFont="1" applyBorder="1" applyAlignment="1" applyProtection="1">
      <alignment horizontal="center" vertical="center"/>
      <protection locked="0"/>
    </xf>
    <xf numFmtId="4" fontId="15" fillId="0" borderId="113" xfId="2" applyNumberFormat="1" applyFont="1" applyBorder="1" applyAlignment="1" applyProtection="1">
      <alignment horizontal="center" vertical="center"/>
      <protection locked="0"/>
    </xf>
    <xf numFmtId="4" fontId="14" fillId="0" borderId="1" xfId="1" applyNumberFormat="1" applyFont="1" applyFill="1" applyBorder="1" applyAlignment="1" applyProtection="1">
      <alignment horizontal="right" vertical="center"/>
      <protection locked="0"/>
    </xf>
    <xf numFmtId="4" fontId="14" fillId="0" borderId="13" xfId="1" applyNumberFormat="1" applyFont="1" applyFill="1" applyBorder="1" applyAlignment="1" applyProtection="1">
      <alignment horizontal="right" vertical="center"/>
      <protection locked="0"/>
    </xf>
    <xf numFmtId="4" fontId="14" fillId="0" borderId="29" xfId="1" applyNumberFormat="1" applyFont="1" applyFill="1" applyBorder="1" applyAlignment="1" applyProtection="1">
      <alignment horizontal="center" vertical="center"/>
      <protection locked="0"/>
    </xf>
    <xf numFmtId="4" fontId="14" fillId="0" borderId="16" xfId="1" applyNumberFormat="1" applyFont="1" applyFill="1" applyBorder="1" applyAlignment="1" applyProtection="1">
      <alignment horizontal="center" vertical="center"/>
      <protection locked="0"/>
    </xf>
    <xf numFmtId="4" fontId="14" fillId="0" borderId="114" xfId="1" applyNumberFormat="1" applyFont="1" applyFill="1" applyBorder="1" applyAlignment="1" applyProtection="1">
      <alignment horizontal="center" vertical="center"/>
      <protection locked="0"/>
    </xf>
    <xf numFmtId="4" fontId="14" fillId="0" borderId="18" xfId="1" applyNumberFormat="1" applyFont="1" applyFill="1" applyBorder="1" applyAlignment="1" applyProtection="1">
      <alignment horizontal="center" vertical="center"/>
      <protection locked="0"/>
    </xf>
    <xf numFmtId="4" fontId="14" fillId="0" borderId="0" xfId="1" applyNumberFormat="1" applyFont="1" applyFill="1" applyAlignment="1" applyProtection="1">
      <alignment horizontal="center" vertical="center"/>
      <protection locked="0"/>
    </xf>
    <xf numFmtId="4" fontId="14" fillId="0" borderId="54" xfId="1" applyNumberFormat="1" applyFont="1" applyFill="1" applyBorder="1" applyAlignment="1" applyProtection="1">
      <alignment horizontal="center" vertical="center"/>
      <protection locked="0"/>
    </xf>
    <xf numFmtId="0" fontId="15" fillId="0" borderId="118" xfId="1" applyFont="1" applyFill="1" applyBorder="1" applyAlignment="1">
      <alignment horizontal="left" vertical="center" wrapText="1"/>
    </xf>
    <xf numFmtId="0" fontId="15" fillId="0" borderId="119" xfId="1" applyFont="1" applyFill="1" applyBorder="1" applyAlignment="1">
      <alignment horizontal="left" vertical="center" wrapText="1"/>
    </xf>
    <xf numFmtId="0" fontId="15" fillId="0" borderId="120" xfId="1" applyFont="1" applyFill="1" applyBorder="1" applyAlignment="1">
      <alignment horizontal="left" vertical="center" wrapText="1"/>
    </xf>
    <xf numFmtId="0" fontId="51" fillId="11" borderId="63" xfId="0" applyFont="1" applyFill="1" applyBorder="1" applyAlignment="1">
      <alignment horizontal="center" vertical="center" wrapText="1"/>
    </xf>
    <xf numFmtId="0" fontId="51" fillId="11" borderId="61" xfId="0" applyFont="1" applyFill="1" applyBorder="1" applyAlignment="1">
      <alignment horizontal="center" vertical="center" wrapText="1"/>
    </xf>
    <xf numFmtId="0" fontId="51" fillId="11" borderId="62" xfId="0" applyFont="1" applyFill="1" applyBorder="1" applyAlignment="1">
      <alignment horizontal="center" vertical="center" wrapText="1"/>
    </xf>
    <xf numFmtId="0" fontId="31" fillId="3" borderId="69" xfId="0" applyFont="1" applyFill="1" applyBorder="1" applyAlignment="1">
      <alignment horizontal="center" vertical="center" wrapText="1"/>
    </xf>
    <xf numFmtId="0" fontId="31" fillId="3" borderId="70" xfId="0" applyFont="1" applyFill="1" applyBorder="1" applyAlignment="1">
      <alignment horizontal="center" vertical="center" wrapText="1"/>
    </xf>
    <xf numFmtId="0" fontId="31" fillId="3" borderId="71" xfId="0" applyFont="1" applyFill="1" applyBorder="1" applyAlignment="1">
      <alignment horizontal="center" vertical="center" wrapText="1"/>
    </xf>
    <xf numFmtId="0" fontId="31" fillId="3" borderId="67" xfId="0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0" fontId="15" fillId="0" borderId="20" xfId="1" applyFont="1" applyFill="1" applyBorder="1" applyAlignment="1">
      <alignment horizontal="left" vertical="center"/>
    </xf>
    <xf numFmtId="0" fontId="15" fillId="0" borderId="23" xfId="1" applyFont="1" applyFill="1" applyBorder="1" applyAlignment="1">
      <alignment horizontal="left" vertical="center"/>
    </xf>
    <xf numFmtId="4" fontId="31" fillId="0" borderId="115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4" fontId="31" fillId="0" borderId="116" xfId="0" applyNumberFormat="1" applyFont="1" applyBorder="1" applyAlignment="1">
      <alignment horizontal="center" vertical="center" wrapText="1"/>
    </xf>
    <xf numFmtId="0" fontId="9" fillId="0" borderId="103" xfId="1" applyFont="1" applyFill="1" applyBorder="1" applyAlignment="1">
      <alignment horizontal="left" vertical="top" wrapText="1"/>
    </xf>
    <xf numFmtId="0" fontId="9" fillId="0" borderId="104" xfId="1" applyFont="1" applyFill="1" applyBorder="1" applyAlignment="1">
      <alignment horizontal="left" vertical="top" wrapText="1"/>
    </xf>
    <xf numFmtId="0" fontId="9" fillId="0" borderId="105" xfId="1" applyFont="1" applyFill="1" applyBorder="1" applyAlignment="1">
      <alignment horizontal="left" vertical="top" wrapText="1"/>
    </xf>
    <xf numFmtId="0" fontId="9" fillId="0" borderId="106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left" vertical="top" wrapText="1"/>
    </xf>
    <xf numFmtId="0" fontId="9" fillId="0" borderId="107" xfId="1" applyFont="1" applyFill="1" applyBorder="1" applyAlignment="1">
      <alignment horizontal="left" vertical="top" wrapText="1"/>
    </xf>
    <xf numFmtId="0" fontId="9" fillId="0" borderId="108" xfId="1" applyFont="1" applyFill="1" applyBorder="1" applyAlignment="1">
      <alignment horizontal="left" vertical="top" wrapText="1"/>
    </xf>
    <xf numFmtId="0" fontId="9" fillId="0" borderId="109" xfId="1" applyFont="1" applyFill="1" applyBorder="1" applyAlignment="1">
      <alignment horizontal="left" vertical="top" wrapText="1"/>
    </xf>
    <xf numFmtId="0" fontId="9" fillId="0" borderId="110" xfId="1" applyFont="1" applyFill="1" applyBorder="1" applyAlignment="1">
      <alignment horizontal="left" vertical="top" wrapText="1"/>
    </xf>
    <xf numFmtId="169" fontId="14" fillId="0" borderId="28" xfId="1" applyNumberFormat="1" applyFont="1" applyFill="1" applyBorder="1" applyAlignment="1" applyProtection="1">
      <alignment horizontal="left" vertical="center"/>
      <protection locked="0"/>
    </xf>
    <xf numFmtId="169" fontId="14" fillId="0" borderId="22" xfId="1" applyNumberFormat="1" applyFont="1" applyFill="1" applyBorder="1" applyAlignment="1" applyProtection="1">
      <alignment horizontal="left" vertical="center"/>
      <protection locked="0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20" xfId="1" applyFont="1" applyFill="1" applyBorder="1" applyAlignment="1" applyProtection="1">
      <alignment horizontal="left" vertical="center"/>
      <protection locked="0"/>
    </xf>
    <xf numFmtId="0" fontId="12" fillId="0" borderId="23" xfId="1" applyFont="1" applyFill="1" applyBorder="1" applyAlignment="1" applyProtection="1">
      <alignment horizontal="left" vertical="center"/>
      <protection locked="0"/>
    </xf>
    <xf numFmtId="0" fontId="14" fillId="0" borderId="1" xfId="1" applyFont="1" applyFill="1" applyBorder="1" applyAlignment="1" applyProtection="1">
      <alignment horizontal="left" vertical="center"/>
      <protection locked="0"/>
    </xf>
    <xf numFmtId="0" fontId="14" fillId="0" borderId="13" xfId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Alignment="1" applyProtection="1">
      <alignment horizontal="left" vertical="center"/>
      <protection locked="0"/>
    </xf>
    <xf numFmtId="0" fontId="55" fillId="13" borderId="103" xfId="1" applyFont="1" applyFill="1" applyBorder="1" applyAlignment="1">
      <alignment horizontal="center" vertical="center" wrapText="1"/>
    </xf>
    <xf numFmtId="0" fontId="55" fillId="13" borderId="104" xfId="1" applyFont="1" applyFill="1" applyBorder="1" applyAlignment="1">
      <alignment horizontal="center" vertical="center" wrapText="1"/>
    </xf>
    <xf numFmtId="0" fontId="55" fillId="13" borderId="105" xfId="1" applyFont="1" applyFill="1" applyBorder="1" applyAlignment="1">
      <alignment horizontal="center" vertical="center" wrapText="1"/>
    </xf>
    <xf numFmtId="0" fontId="55" fillId="13" borderId="106" xfId="1" applyFont="1" applyFill="1" applyBorder="1" applyAlignment="1">
      <alignment horizontal="center" vertical="center" wrapText="1"/>
    </xf>
    <xf numFmtId="0" fontId="55" fillId="13" borderId="0" xfId="1" applyFont="1" applyFill="1" applyAlignment="1">
      <alignment horizontal="center" vertical="center" wrapText="1"/>
    </xf>
    <xf numFmtId="0" fontId="55" fillId="13" borderId="107" xfId="1" applyFont="1" applyFill="1" applyBorder="1" applyAlignment="1">
      <alignment horizontal="center" vertical="center" wrapText="1"/>
    </xf>
    <xf numFmtId="0" fontId="55" fillId="13" borderId="108" xfId="1" applyFont="1" applyFill="1" applyBorder="1" applyAlignment="1">
      <alignment horizontal="center" vertical="center" wrapText="1"/>
    </xf>
    <xf numFmtId="0" fontId="55" fillId="13" borderId="109" xfId="1" applyFont="1" applyFill="1" applyBorder="1" applyAlignment="1">
      <alignment horizontal="center" vertical="center" wrapText="1"/>
    </xf>
    <xf numFmtId="0" fontId="55" fillId="13" borderId="110" xfId="1" applyFont="1" applyFill="1" applyBorder="1" applyAlignment="1">
      <alignment horizontal="center" vertical="center" wrapText="1"/>
    </xf>
    <xf numFmtId="49" fontId="15" fillId="0" borderId="13" xfId="1" applyNumberFormat="1" applyFont="1" applyFill="1" applyBorder="1" applyAlignment="1">
      <alignment vertical="center"/>
    </xf>
    <xf numFmtId="49" fontId="15" fillId="0" borderId="20" xfId="1" applyNumberFormat="1" applyFont="1" applyFill="1" applyBorder="1" applyAlignment="1">
      <alignment vertical="center"/>
    </xf>
    <xf numFmtId="49" fontId="15" fillId="0" borderId="16" xfId="1" applyNumberFormat="1" applyFont="1" applyFill="1" applyBorder="1" applyAlignment="1">
      <alignment vertical="center"/>
    </xf>
    <xf numFmtId="49" fontId="15" fillId="0" borderId="7" xfId="1" applyNumberFormat="1" applyFont="1" applyFill="1" applyBorder="1" applyAlignment="1">
      <alignment vertical="center"/>
    </xf>
    <xf numFmtId="49" fontId="15" fillId="0" borderId="23" xfId="1" applyNumberFormat="1" applyFont="1" applyFill="1" applyBorder="1" applyAlignment="1">
      <alignment vertical="center"/>
    </xf>
    <xf numFmtId="168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28" xfId="1" applyFont="1" applyFill="1" applyBorder="1" applyAlignment="1">
      <alignment horizontal="left" vertical="center" wrapText="1"/>
    </xf>
    <xf numFmtId="0" fontId="24" fillId="0" borderId="22" xfId="1" applyFont="1" applyFill="1" applyBorder="1" applyAlignment="1">
      <alignment horizontal="left" vertical="center" wrapText="1"/>
    </xf>
    <xf numFmtId="0" fontId="54" fillId="0" borderId="0" xfId="1" applyFont="1" applyFill="1" applyAlignment="1">
      <alignment horizontal="left" vertical="center" wrapText="1"/>
    </xf>
    <xf numFmtId="0" fontId="14" fillId="0" borderId="55" xfId="0" applyFont="1" applyBorder="1" applyAlignment="1" applyProtection="1">
      <alignment horizontal="left" vertical="center"/>
      <protection locked="0"/>
    </xf>
    <xf numFmtId="0" fontId="31" fillId="0" borderId="7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left" vertical="center" wrapText="1"/>
    </xf>
    <xf numFmtId="177" fontId="31" fillId="3" borderId="75" xfId="5" applyNumberFormat="1" applyFont="1" applyFill="1" applyBorder="1" applyAlignment="1" applyProtection="1">
      <alignment horizontal="center" vertical="center" wrapText="1"/>
      <protection locked="0"/>
    </xf>
    <xf numFmtId="177" fontId="31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136" xfId="0" applyFont="1" applyFill="1" applyBorder="1" applyAlignment="1">
      <alignment horizontal="left" vertical="center" wrapText="1"/>
    </xf>
    <xf numFmtId="0" fontId="31" fillId="3" borderId="137" xfId="0" applyFont="1" applyFill="1" applyBorder="1" applyAlignment="1">
      <alignment horizontal="left" vertical="center" wrapText="1"/>
    </xf>
    <xf numFmtId="0" fontId="31" fillId="3" borderId="138" xfId="0" applyFont="1" applyFill="1" applyBorder="1" applyAlignment="1">
      <alignment horizontal="left" vertical="center" wrapText="1"/>
    </xf>
    <xf numFmtId="0" fontId="31" fillId="3" borderId="139" xfId="0" applyFont="1" applyFill="1" applyBorder="1" applyAlignment="1">
      <alignment horizontal="left" vertical="center" wrapText="1"/>
    </xf>
    <xf numFmtId="0" fontId="31" fillId="3" borderId="0" xfId="0" applyFont="1" applyFill="1" applyAlignment="1">
      <alignment horizontal="left" vertical="center" wrapText="1"/>
    </xf>
    <xf numFmtId="0" fontId="31" fillId="3" borderId="140" xfId="0" applyFont="1" applyFill="1" applyBorder="1" applyAlignment="1">
      <alignment horizontal="left" vertical="center" wrapText="1"/>
    </xf>
    <xf numFmtId="0" fontId="31" fillId="3" borderId="124" xfId="0" applyFont="1" applyFill="1" applyBorder="1" applyAlignment="1">
      <alignment horizontal="left" vertical="center" wrapText="1"/>
    </xf>
    <xf numFmtId="0" fontId="31" fillId="3" borderId="125" xfId="0" applyFont="1" applyFill="1" applyBorder="1" applyAlignment="1">
      <alignment horizontal="left" vertical="center" wrapText="1"/>
    </xf>
    <xf numFmtId="0" fontId="31" fillId="3" borderId="126" xfId="0" applyFont="1" applyFill="1" applyBorder="1" applyAlignment="1">
      <alignment horizontal="left" vertical="center" wrapText="1"/>
    </xf>
    <xf numFmtId="0" fontId="32" fillId="0" borderId="76" xfId="0" applyFont="1" applyBorder="1" applyAlignment="1">
      <alignment vertical="center" wrapText="1"/>
    </xf>
    <xf numFmtId="4" fontId="31" fillId="12" borderId="67" xfId="5" applyNumberFormat="1" applyFont="1" applyFill="1" applyBorder="1" applyAlignment="1" applyProtection="1">
      <alignment horizontal="center" vertical="center" wrapText="1"/>
    </xf>
    <xf numFmtId="4" fontId="31" fillId="12" borderId="67" xfId="0" applyNumberFormat="1" applyFont="1" applyFill="1" applyBorder="1" applyAlignment="1">
      <alignment vertical="center" wrapText="1"/>
    </xf>
    <xf numFmtId="14" fontId="15" fillId="0" borderId="0" xfId="2" applyNumberFormat="1" applyFont="1" applyAlignment="1" applyProtection="1">
      <alignment horizontal="center" vertical="center" wrapText="1"/>
      <protection locked="0"/>
    </xf>
    <xf numFmtId="0" fontId="14" fillId="0" borderId="20" xfId="1" applyFont="1" applyFill="1" applyBorder="1" applyAlignment="1" applyProtection="1">
      <alignment horizontal="left" vertical="center"/>
      <protection locked="0"/>
    </xf>
    <xf numFmtId="0" fontId="14" fillId="0" borderId="23" xfId="1" applyFont="1" applyFill="1" applyBorder="1" applyAlignment="1" applyProtection="1">
      <alignment horizontal="left" vertical="center"/>
      <protection locked="0"/>
    </xf>
    <xf numFmtId="4" fontId="31" fillId="3" borderId="74" xfId="5" applyNumberFormat="1" applyFont="1" applyFill="1" applyBorder="1" applyAlignment="1" applyProtection="1">
      <alignment horizontal="center" wrapText="1"/>
      <protection locked="0"/>
    </xf>
    <xf numFmtId="4" fontId="31" fillId="3" borderId="74" xfId="0" applyNumberFormat="1" applyFont="1" applyFill="1" applyBorder="1" applyAlignment="1" applyProtection="1">
      <alignment wrapText="1"/>
      <protection locked="0"/>
    </xf>
    <xf numFmtId="174" fontId="14" fillId="0" borderId="23" xfId="1" applyNumberFormat="1" applyFont="1" applyFill="1" applyBorder="1" applyAlignment="1" applyProtection="1">
      <alignment horizontal="left" vertical="center"/>
      <protection locked="0"/>
    </xf>
    <xf numFmtId="174" fontId="14" fillId="0" borderId="1" xfId="1" applyNumberFormat="1" applyFont="1" applyFill="1" applyBorder="1" applyAlignment="1" applyProtection="1">
      <alignment horizontal="left" vertical="center"/>
      <protection locked="0"/>
    </xf>
    <xf numFmtId="0" fontId="14" fillId="0" borderId="30" xfId="1" applyFont="1" applyFill="1" applyBorder="1" applyAlignment="1" applyProtection="1">
      <alignment horizontal="center" vertical="center"/>
      <protection locked="0"/>
    </xf>
    <xf numFmtId="0" fontId="14" fillId="0" borderId="31" xfId="1" applyFont="1" applyFill="1" applyBorder="1" applyAlignment="1" applyProtection="1">
      <alignment horizontal="center" vertical="center"/>
      <protection locked="0"/>
    </xf>
    <xf numFmtId="0" fontId="15" fillId="0" borderId="29" xfId="1" applyFont="1" applyFill="1" applyBorder="1" applyAlignment="1">
      <alignment horizontal="left" vertical="center" wrapText="1"/>
    </xf>
    <xf numFmtId="0" fontId="15" fillId="0" borderId="16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29" xfId="1" applyFont="1" applyFill="1" applyBorder="1" applyAlignment="1">
      <alignment horizontal="left" vertical="center"/>
    </xf>
    <xf numFmtId="0" fontId="15" fillId="0" borderId="16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left" vertical="center"/>
    </xf>
    <xf numFmtId="171" fontId="14" fillId="0" borderId="23" xfId="1" applyNumberFormat="1" applyFont="1" applyFill="1" applyBorder="1" applyAlignment="1" applyProtection="1">
      <alignment horizontal="left" vertical="center"/>
      <protection locked="0"/>
    </xf>
    <xf numFmtId="171" fontId="14" fillId="0" borderId="1" xfId="1" applyNumberFormat="1" applyFont="1" applyFill="1" applyBorder="1" applyAlignment="1" applyProtection="1">
      <alignment horizontal="left" vertical="center"/>
      <protection locked="0"/>
    </xf>
    <xf numFmtId="0" fontId="15" fillId="0" borderId="147" xfId="1" applyFont="1" applyFill="1" applyBorder="1" applyAlignment="1">
      <alignment vertical="center"/>
    </xf>
    <xf numFmtId="0" fontId="15" fillId="0" borderId="37" xfId="1" applyFont="1" applyFill="1" applyBorder="1" applyAlignment="1">
      <alignment vertical="center"/>
    </xf>
    <xf numFmtId="0" fontId="15" fillId="0" borderId="148" xfId="1" applyFont="1" applyFill="1" applyBorder="1" applyAlignment="1">
      <alignment vertical="center"/>
    </xf>
    <xf numFmtId="4" fontId="14" fillId="0" borderId="13" xfId="1" applyNumberFormat="1" applyFont="1" applyFill="1" applyBorder="1" applyAlignment="1" applyProtection="1">
      <alignment horizontal="center" vertical="center"/>
      <protection locked="0"/>
    </xf>
    <xf numFmtId="4" fontId="14" fillId="0" borderId="20" xfId="1" applyNumberFormat="1" applyFont="1" applyFill="1" applyBorder="1" applyAlignment="1" applyProtection="1">
      <alignment horizontal="center" vertical="center"/>
      <protection locked="0"/>
    </xf>
    <xf numFmtId="4" fontId="14" fillId="0" borderId="23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Alignment="1">
      <alignment horizontal="left" vertical="center" wrapText="1"/>
    </xf>
    <xf numFmtId="176" fontId="14" fillId="0" borderId="23" xfId="1" applyNumberFormat="1" applyFont="1" applyFill="1" applyBorder="1" applyAlignment="1" applyProtection="1">
      <alignment horizontal="center" vertical="center"/>
      <protection locked="0"/>
    </xf>
    <xf numFmtId="176" fontId="14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24" xfId="1" applyFont="1" applyFill="1" applyBorder="1" applyAlignment="1" applyProtection="1">
      <alignment vertical="center"/>
      <protection locked="0"/>
    </xf>
    <xf numFmtId="0" fontId="14" fillId="0" borderId="25" xfId="1" applyFont="1" applyFill="1" applyBorder="1" applyAlignment="1" applyProtection="1">
      <alignment vertical="center"/>
      <protection locked="0"/>
    </xf>
    <xf numFmtId="0" fontId="14" fillId="0" borderId="26" xfId="1" applyFont="1" applyFill="1" applyBorder="1" applyAlignment="1" applyProtection="1">
      <alignment vertical="center"/>
      <protection locked="0"/>
    </xf>
    <xf numFmtId="168" fontId="14" fillId="0" borderId="13" xfId="1" applyNumberFormat="1" applyFont="1" applyFill="1" applyBorder="1" applyAlignment="1" applyProtection="1">
      <alignment horizontal="center" vertical="center"/>
      <protection locked="0"/>
    </xf>
    <xf numFmtId="168" fontId="14" fillId="0" borderId="23" xfId="1" applyNumberFormat="1" applyFont="1" applyFill="1" applyBorder="1" applyAlignment="1" applyProtection="1">
      <alignment horizontal="center" vertical="center"/>
      <protection locked="0"/>
    </xf>
    <xf numFmtId="171" fontId="14" fillId="0" borderId="27" xfId="1" applyNumberFormat="1" applyFont="1" applyFill="1" applyBorder="1" applyAlignment="1" applyProtection="1">
      <alignment horizontal="left" vertical="center"/>
      <protection locked="0"/>
    </xf>
    <xf numFmtId="171" fontId="14" fillId="0" borderId="28" xfId="1" applyNumberFormat="1" applyFont="1" applyFill="1" applyBorder="1" applyAlignment="1" applyProtection="1">
      <alignment horizontal="left" vertical="center"/>
      <protection locked="0"/>
    </xf>
    <xf numFmtId="171" fontId="14" fillId="0" borderId="22" xfId="1" applyNumberFormat="1" applyFont="1" applyFill="1" applyBorder="1" applyAlignment="1" applyProtection="1">
      <alignment horizontal="left" vertical="center"/>
      <protection locked="0"/>
    </xf>
    <xf numFmtId="172" fontId="14" fillId="0" borderId="1" xfId="1" applyNumberFormat="1" applyFont="1" applyFill="1" applyBorder="1" applyAlignment="1" applyProtection="1">
      <alignment horizontal="left" vertical="center"/>
      <protection locked="0"/>
    </xf>
    <xf numFmtId="0" fontId="15" fillId="0" borderId="8" xfId="1" applyFont="1" applyFill="1" applyBorder="1" applyAlignment="1">
      <alignment horizontal="left" vertical="center" wrapText="1"/>
    </xf>
    <xf numFmtId="4" fontId="14" fillId="0" borderId="79" xfId="1" applyNumberFormat="1" applyFont="1" applyFill="1" applyBorder="1" applyAlignment="1" applyProtection="1">
      <alignment horizontal="left" vertical="center"/>
      <protection locked="0"/>
    </xf>
    <xf numFmtId="4" fontId="14" fillId="0" borderId="80" xfId="1" applyNumberFormat="1" applyFont="1" applyFill="1" applyBorder="1" applyAlignment="1" applyProtection="1">
      <alignment horizontal="left" vertical="center"/>
      <protection locked="0"/>
    </xf>
    <xf numFmtId="4" fontId="14" fillId="0" borderId="81" xfId="1" applyNumberFormat="1" applyFont="1" applyFill="1" applyBorder="1" applyAlignment="1" applyProtection="1">
      <alignment horizontal="left" vertical="center"/>
      <protection locked="0"/>
    </xf>
    <xf numFmtId="0" fontId="15" fillId="0" borderId="84" xfId="1" applyFont="1" applyFill="1" applyBorder="1" applyAlignment="1">
      <alignment horizontal="left" vertical="center" wrapText="1"/>
    </xf>
    <xf numFmtId="0" fontId="15" fillId="0" borderId="49" xfId="1" applyFont="1" applyFill="1" applyBorder="1" applyAlignment="1">
      <alignment horizontal="left" vertical="center" wrapText="1"/>
    </xf>
    <xf numFmtId="0" fontId="15" fillId="0" borderId="85" xfId="1" applyFont="1" applyFill="1" applyBorder="1" applyAlignment="1">
      <alignment horizontal="left" vertical="center" wrapText="1"/>
    </xf>
    <xf numFmtId="0" fontId="14" fillId="0" borderId="84" xfId="1" applyFont="1" applyFill="1" applyBorder="1" applyAlignment="1" applyProtection="1">
      <alignment horizontal="left" vertical="top" wrapText="1"/>
      <protection locked="0"/>
    </xf>
    <xf numFmtId="0" fontId="14" fillId="0" borderId="49" xfId="1" applyFont="1" applyFill="1" applyBorder="1" applyAlignment="1" applyProtection="1">
      <alignment horizontal="left" vertical="top" wrapText="1"/>
      <protection locked="0"/>
    </xf>
    <xf numFmtId="0" fontId="14" fillId="0" borderId="86" xfId="1" applyFont="1" applyFill="1" applyBorder="1" applyAlignment="1" applyProtection="1">
      <alignment horizontal="left" vertical="top" wrapText="1"/>
      <protection locked="0"/>
    </xf>
    <xf numFmtId="0" fontId="53" fillId="0" borderId="90" xfId="2" applyFont="1" applyBorder="1" applyAlignment="1">
      <alignment horizontal="left"/>
    </xf>
    <xf numFmtId="0" fontId="53" fillId="0" borderId="91" xfId="2" applyFont="1" applyBorder="1" applyAlignment="1">
      <alignment horizontal="left"/>
    </xf>
    <xf numFmtId="0" fontId="53" fillId="0" borderId="92" xfId="2" applyFont="1" applyBorder="1" applyAlignment="1">
      <alignment horizontal="left"/>
    </xf>
    <xf numFmtId="0" fontId="15" fillId="0" borderId="90" xfId="1" applyFont="1" applyFill="1" applyBorder="1" applyAlignment="1">
      <alignment horizontal="center" vertical="top" wrapText="1"/>
    </xf>
    <xf numFmtId="0" fontId="15" fillId="0" borderId="91" xfId="1" applyFont="1" applyFill="1" applyBorder="1" applyAlignment="1">
      <alignment horizontal="center" vertical="top" wrapText="1"/>
    </xf>
    <xf numFmtId="0" fontId="15" fillId="0" borderId="93" xfId="1" applyFont="1" applyFill="1" applyBorder="1" applyAlignment="1">
      <alignment horizontal="center" vertical="top" wrapText="1"/>
    </xf>
    <xf numFmtId="0" fontId="54" fillId="0" borderId="18" xfId="1" applyFont="1" applyFill="1" applyBorder="1" applyAlignment="1">
      <alignment horizontal="left" vertical="center" wrapText="1"/>
    </xf>
    <xf numFmtId="49" fontId="15" fillId="0" borderId="94" xfId="1" applyNumberFormat="1" applyFont="1" applyFill="1" applyBorder="1" applyAlignment="1">
      <alignment horizontal="right" vertical="center" wrapText="1"/>
    </xf>
    <xf numFmtId="49" fontId="15" fillId="0" borderId="51" xfId="1" applyNumberFormat="1" applyFont="1" applyFill="1" applyBorder="1" applyAlignment="1">
      <alignment horizontal="right" vertical="center" wrapText="1"/>
    </xf>
    <xf numFmtId="49" fontId="15" fillId="0" borderId="95" xfId="1" applyNumberFormat="1" applyFont="1" applyFill="1" applyBorder="1" applyAlignment="1">
      <alignment horizontal="right" vertical="center" wrapText="1"/>
    </xf>
    <xf numFmtId="49" fontId="15" fillId="0" borderId="49" xfId="1" applyNumberFormat="1" applyFont="1" applyFill="1" applyBorder="1" applyAlignment="1">
      <alignment horizontal="right" vertical="center" wrapText="1"/>
    </xf>
    <xf numFmtId="4" fontId="15" fillId="0" borderId="96" xfId="2" applyNumberFormat="1" applyFont="1" applyBorder="1" applyAlignment="1" applyProtection="1">
      <alignment horizontal="center" vertical="center"/>
      <protection locked="0"/>
    </xf>
    <xf numFmtId="4" fontId="15" fillId="0" borderId="97" xfId="2" applyNumberFormat="1" applyFont="1" applyBorder="1" applyAlignment="1" applyProtection="1">
      <alignment horizontal="center" vertical="center"/>
      <protection locked="0"/>
    </xf>
    <xf numFmtId="4" fontId="15" fillId="0" borderId="98" xfId="2" applyNumberFormat="1" applyFont="1" applyBorder="1" applyAlignment="1" applyProtection="1">
      <alignment horizontal="center" vertical="center"/>
      <protection locked="0"/>
    </xf>
    <xf numFmtId="4" fontId="15" fillId="0" borderId="99" xfId="2" applyNumberFormat="1" applyFont="1" applyBorder="1" applyAlignment="1" applyProtection="1">
      <alignment horizontal="center" vertical="center"/>
      <protection locked="0"/>
    </xf>
    <xf numFmtId="4" fontId="15" fillId="0" borderId="100" xfId="2" applyNumberFormat="1" applyFont="1" applyBorder="1" applyAlignment="1" applyProtection="1">
      <alignment horizontal="center" vertical="center"/>
      <protection locked="0"/>
    </xf>
    <xf numFmtId="4" fontId="15" fillId="0" borderId="101" xfId="2" applyNumberFormat="1" applyFont="1" applyBorder="1" applyAlignment="1" applyProtection="1">
      <alignment horizontal="center" vertical="center"/>
      <protection locked="0"/>
    </xf>
    <xf numFmtId="0" fontId="14" fillId="0" borderId="13" xfId="1" applyFont="1" applyFill="1" applyBorder="1" applyAlignment="1">
      <alignment horizontal="left" vertical="center"/>
    </xf>
    <xf numFmtId="0" fontId="14" fillId="0" borderId="20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left" vertical="center"/>
    </xf>
    <xf numFmtId="0" fontId="14" fillId="0" borderId="36" xfId="1" applyFont="1" applyFill="1" applyBorder="1" applyAlignment="1">
      <alignment horizontal="left" vertical="center"/>
    </xf>
    <xf numFmtId="0" fontId="14" fillId="0" borderId="28" xfId="1" applyFont="1" applyFill="1" applyBorder="1" applyAlignment="1" applyProtection="1">
      <alignment horizontal="left" vertical="center" shrinkToFit="1"/>
      <protection locked="0"/>
    </xf>
    <xf numFmtId="2" fontId="51" fillId="10" borderId="63" xfId="0" applyNumberFormat="1" applyFont="1" applyFill="1" applyBorder="1" applyAlignment="1">
      <alignment horizontal="center" vertical="center" wrapText="1"/>
    </xf>
    <xf numFmtId="2" fontId="51" fillId="10" borderId="61" xfId="0" applyNumberFormat="1" applyFont="1" applyFill="1" applyBorder="1" applyAlignment="1">
      <alignment horizontal="center" vertical="center" wrapText="1"/>
    </xf>
    <xf numFmtId="2" fontId="51" fillId="10" borderId="62" xfId="0" applyNumberFormat="1" applyFont="1" applyFill="1" applyBorder="1" applyAlignment="1">
      <alignment horizontal="center" vertical="center" wrapText="1"/>
    </xf>
    <xf numFmtId="0" fontId="15" fillId="0" borderId="21" xfId="2" applyFont="1" applyBorder="1" applyAlignment="1">
      <alignment horizontal="left" vertical="center"/>
    </xf>
    <xf numFmtId="0" fontId="15" fillId="0" borderId="18" xfId="2" applyFont="1" applyBorder="1" applyAlignment="1">
      <alignment horizontal="left" vertical="center"/>
    </xf>
    <xf numFmtId="0" fontId="14" fillId="0" borderId="28" xfId="1" applyFont="1" applyFill="1" applyBorder="1" applyAlignment="1">
      <alignment horizontal="left" vertical="center" shrinkToFit="1"/>
    </xf>
    <xf numFmtId="0" fontId="24" fillId="9" borderId="0" xfId="1" applyFont="1" applyFill="1" applyAlignment="1">
      <alignment horizontal="center" vertical="center" wrapText="1"/>
    </xf>
    <xf numFmtId="0" fontId="10" fillId="0" borderId="0" xfId="2" applyFont="1" applyAlignment="1">
      <alignment horizontal="left" vertical="top" wrapText="1"/>
    </xf>
    <xf numFmtId="49" fontId="15" fillId="0" borderId="27" xfId="1" applyNumberFormat="1" applyFont="1" applyFill="1" applyBorder="1" applyAlignment="1">
      <alignment horizontal="left" vertical="center" wrapText="1" indent="1"/>
    </xf>
    <xf numFmtId="49" fontId="15" fillId="0" borderId="28" xfId="1" applyNumberFormat="1" applyFont="1" applyFill="1" applyBorder="1" applyAlignment="1">
      <alignment horizontal="left" vertical="center" wrapText="1" indent="1"/>
    </xf>
    <xf numFmtId="49" fontId="15" fillId="0" borderId="22" xfId="1" applyNumberFormat="1" applyFont="1" applyFill="1" applyBorder="1" applyAlignment="1">
      <alignment horizontal="left" vertical="center" wrapText="1" indent="1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13" xfId="2" applyFont="1" applyBorder="1" applyAlignment="1">
      <alignment horizontal="left" vertical="center" wrapText="1"/>
    </xf>
    <xf numFmtId="0" fontId="10" fillId="0" borderId="20" xfId="2" applyFont="1" applyBorder="1" applyAlignment="1">
      <alignment horizontal="left" vertical="center" wrapText="1"/>
    </xf>
    <xf numFmtId="0" fontId="10" fillId="0" borderId="23" xfId="2" applyFont="1" applyBorder="1" applyAlignment="1">
      <alignment horizontal="left" vertical="center" wrapText="1"/>
    </xf>
    <xf numFmtId="4" fontId="31" fillId="3" borderId="61" xfId="5" applyNumberFormat="1" applyFont="1" applyFill="1" applyBorder="1" applyAlignment="1" applyProtection="1">
      <alignment horizontal="center" wrapText="1"/>
      <protection locked="0"/>
    </xf>
    <xf numFmtId="4" fontId="31" fillId="3" borderId="62" xfId="5" applyNumberFormat="1" applyFont="1" applyFill="1" applyBorder="1" applyAlignment="1" applyProtection="1">
      <alignment horizontal="center" wrapText="1"/>
      <protection locked="0"/>
    </xf>
    <xf numFmtId="0" fontId="14" fillId="0" borderId="16" xfId="2" applyFont="1" applyBorder="1" applyAlignment="1">
      <alignment horizontal="left" vertical="center"/>
    </xf>
    <xf numFmtId="0" fontId="17" fillId="0" borderId="4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1" fillId="0" borderId="13" xfId="2" applyFont="1" applyBorder="1" applyAlignment="1">
      <alignment horizontal="left" vertical="center" wrapText="1"/>
    </xf>
    <xf numFmtId="0" fontId="21" fillId="0" borderId="20" xfId="2" applyFont="1" applyBorder="1" applyAlignment="1">
      <alignment horizontal="left" vertical="center" wrapText="1"/>
    </xf>
    <xf numFmtId="0" fontId="21" fillId="0" borderId="23" xfId="2" applyFont="1" applyBorder="1" applyAlignment="1">
      <alignment horizontal="left" vertical="center" wrapText="1"/>
    </xf>
    <xf numFmtId="0" fontId="13" fillId="6" borderId="0" xfId="2" applyFont="1" applyFill="1" applyAlignment="1">
      <alignment horizontal="center" vertical="center" wrapText="1"/>
    </xf>
    <xf numFmtId="0" fontId="1" fillId="5" borderId="24" xfId="0" applyFont="1" applyFill="1" applyBorder="1" applyAlignment="1" applyProtection="1">
      <alignment horizontal="center"/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/>
      <protection locked="0"/>
    </xf>
    <xf numFmtId="0" fontId="13" fillId="0" borderId="13" xfId="2" applyFont="1" applyBorder="1" applyAlignment="1">
      <alignment horizontal="left" vertical="center" wrapText="1"/>
    </xf>
    <xf numFmtId="0" fontId="13" fillId="0" borderId="20" xfId="2" applyFont="1" applyBorder="1" applyAlignment="1">
      <alignment horizontal="left" vertical="center" wrapText="1"/>
    </xf>
    <xf numFmtId="0" fontId="13" fillId="0" borderId="23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15" fillId="0" borderId="32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5" fillId="0" borderId="11" xfId="2" applyFont="1" applyBorder="1" applyAlignment="1">
      <alignment horizontal="center"/>
    </xf>
    <xf numFmtId="0" fontId="16" fillId="0" borderId="2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top"/>
    </xf>
    <xf numFmtId="0" fontId="22" fillId="0" borderId="2" xfId="2" applyFont="1" applyBorder="1" applyAlignment="1">
      <alignment horizontal="center" vertical="top"/>
    </xf>
    <xf numFmtId="0" fontId="22" fillId="0" borderId="34" xfId="2" applyFont="1" applyBorder="1" applyAlignment="1">
      <alignment horizontal="center" vertical="top"/>
    </xf>
    <xf numFmtId="0" fontId="5" fillId="0" borderId="29" xfId="2" applyFont="1" applyBorder="1" applyAlignment="1" applyProtection="1">
      <alignment horizontal="center" wrapText="1"/>
      <protection locked="0"/>
    </xf>
    <xf numFmtId="0" fontId="5" fillId="0" borderId="16" xfId="2" applyFont="1" applyBorder="1" applyAlignment="1" applyProtection="1">
      <alignment horizontal="center" wrapText="1"/>
      <protection locked="0"/>
    </xf>
    <xf numFmtId="0" fontId="5" fillId="0" borderId="7" xfId="2" applyFont="1" applyBorder="1" applyAlignment="1" applyProtection="1">
      <alignment horizontal="center" wrapText="1"/>
      <protection locked="0"/>
    </xf>
    <xf numFmtId="0" fontId="5" fillId="0" borderId="18" xfId="2" applyFont="1" applyBorder="1" applyAlignment="1" applyProtection="1">
      <alignment horizontal="center" wrapText="1"/>
      <protection locked="0"/>
    </xf>
    <xf numFmtId="0" fontId="5" fillId="0" borderId="0" xfId="2" applyFont="1" applyAlignment="1" applyProtection="1">
      <alignment horizontal="center" wrapText="1"/>
      <protection locked="0"/>
    </xf>
    <xf numFmtId="0" fontId="5" fillId="0" borderId="8" xfId="2" applyFont="1" applyBorder="1" applyAlignment="1" applyProtection="1">
      <alignment horizontal="center" wrapText="1"/>
      <protection locked="0"/>
    </xf>
    <xf numFmtId="171" fontId="14" fillId="0" borderId="16" xfId="2" applyNumberFormat="1" applyFont="1" applyBorder="1" applyAlignment="1" applyProtection="1">
      <alignment horizontal="left" vertical="center"/>
      <protection locked="0"/>
    </xf>
    <xf numFmtId="0" fontId="15" fillId="0" borderId="189" xfId="2" applyFont="1" applyBorder="1" applyAlignment="1">
      <alignment horizontal="justify" vertical="center" wrapText="1"/>
    </xf>
    <xf numFmtId="0" fontId="15" fillId="0" borderId="190" xfId="2" applyFont="1" applyBorder="1" applyAlignment="1">
      <alignment horizontal="justify" vertical="center" wrapText="1"/>
    </xf>
    <xf numFmtId="0" fontId="15" fillId="0" borderId="191" xfId="2" applyFont="1" applyBorder="1" applyAlignment="1">
      <alignment horizontal="justify" vertical="center" wrapText="1"/>
    </xf>
    <xf numFmtId="0" fontId="15" fillId="0" borderId="192" xfId="2" applyFont="1" applyBorder="1" applyAlignment="1">
      <alignment horizontal="justify" vertical="center" wrapText="1"/>
    </xf>
    <xf numFmtId="0" fontId="15" fillId="0" borderId="0" xfId="2" applyFont="1" applyAlignment="1">
      <alignment horizontal="justify" vertical="center" wrapText="1"/>
    </xf>
    <xf numFmtId="0" fontId="15" fillId="0" borderId="193" xfId="2" applyFont="1" applyBorder="1" applyAlignment="1">
      <alignment horizontal="justify" vertical="center" wrapText="1"/>
    </xf>
    <xf numFmtId="0" fontId="15" fillId="0" borderId="194" xfId="2" applyFont="1" applyBorder="1" applyAlignment="1">
      <alignment horizontal="justify" vertical="center" wrapText="1"/>
    </xf>
    <xf numFmtId="0" fontId="15" fillId="0" borderId="164" xfId="2" applyFont="1" applyBorder="1" applyAlignment="1">
      <alignment horizontal="justify" vertical="center" wrapText="1"/>
    </xf>
    <xf numFmtId="0" fontId="15" fillId="0" borderId="195" xfId="2" applyFont="1" applyBorder="1" applyAlignment="1">
      <alignment horizontal="justify" vertical="center" wrapText="1"/>
    </xf>
    <xf numFmtId="0" fontId="15" fillId="0" borderId="43" xfId="2" applyFont="1" applyBorder="1" applyAlignment="1">
      <alignment horizontal="left" vertical="center" wrapText="1"/>
    </xf>
    <xf numFmtId="0" fontId="14" fillId="0" borderId="16" xfId="2" applyFont="1" applyBorder="1" applyAlignment="1" applyProtection="1">
      <alignment horizontal="left" vertical="center"/>
      <protection locked="0"/>
    </xf>
    <xf numFmtId="2" fontId="14" fillId="0" borderId="178" xfId="1" applyNumberFormat="1" applyFont="1" applyFill="1" applyBorder="1" applyAlignment="1">
      <alignment horizontal="center" vertical="center"/>
    </xf>
    <xf numFmtId="2" fontId="5" fillId="8" borderId="178" xfId="1" applyNumberFormat="1" applyFont="1" applyFill="1" applyBorder="1" applyAlignment="1">
      <alignment horizontal="center" vertical="center" wrapText="1"/>
    </xf>
    <xf numFmtId="2" fontId="14" fillId="12" borderId="179" xfId="1" applyNumberFormat="1" applyFont="1" applyFill="1" applyBorder="1" applyAlignment="1">
      <alignment horizontal="center" vertical="center"/>
    </xf>
    <xf numFmtId="2" fontId="14" fillId="12" borderId="180" xfId="1" applyNumberFormat="1" applyFont="1" applyFill="1" applyBorder="1" applyAlignment="1">
      <alignment horizontal="center" vertical="center"/>
    </xf>
    <xf numFmtId="0" fontId="19" fillId="7" borderId="155" xfId="1" applyFont="1" applyFill="1" applyBorder="1" applyAlignment="1">
      <alignment horizontal="left" vertical="center" wrapText="1"/>
    </xf>
    <xf numFmtId="0" fontId="19" fillId="7" borderId="156" xfId="1" applyFont="1" applyFill="1" applyBorder="1" applyAlignment="1">
      <alignment horizontal="left" vertical="center" wrapText="1"/>
    </xf>
    <xf numFmtId="0" fontId="19" fillId="7" borderId="157" xfId="1" applyFont="1" applyFill="1" applyBorder="1" applyAlignment="1">
      <alignment horizontal="left" vertical="center" wrapText="1"/>
    </xf>
    <xf numFmtId="0" fontId="15" fillId="0" borderId="29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4" fillId="9" borderId="1" xfId="1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3" borderId="29" xfId="3" applyFont="1" applyFill="1" applyBorder="1" applyAlignment="1">
      <alignment horizontal="left" vertical="center" wrapText="1"/>
    </xf>
    <xf numFmtId="0" fontId="5" fillId="3" borderId="16" xfId="3" applyFont="1" applyFill="1" applyBorder="1" applyAlignment="1">
      <alignment horizontal="left" vertical="center" wrapText="1"/>
    </xf>
    <xf numFmtId="0" fontId="5" fillId="3" borderId="27" xfId="3" applyFont="1" applyFill="1" applyBorder="1" applyAlignment="1">
      <alignment horizontal="left" vertical="center" wrapText="1"/>
    </xf>
    <xf numFmtId="0" fontId="5" fillId="3" borderId="28" xfId="3" applyFont="1" applyFill="1" applyBorder="1" applyAlignment="1">
      <alignment horizontal="left" vertical="center" wrapText="1"/>
    </xf>
    <xf numFmtId="14" fontId="5" fillId="0" borderId="13" xfId="1" applyNumberFormat="1" applyFont="1" applyFill="1" applyBorder="1" applyAlignment="1">
      <alignment horizontal="right" vertical="center" wrapText="1"/>
    </xf>
    <xf numFmtId="14" fontId="5" fillId="0" borderId="20" xfId="1" applyNumberFormat="1" applyFont="1" applyFill="1" applyBorder="1" applyAlignment="1">
      <alignment horizontal="right" vertical="center" wrapText="1"/>
    </xf>
    <xf numFmtId="14" fontId="5" fillId="0" borderId="23" xfId="1" applyNumberFormat="1" applyFont="1" applyFill="1" applyBorder="1" applyAlignment="1">
      <alignment horizontal="right" vertical="center" wrapText="1"/>
    </xf>
    <xf numFmtId="0" fontId="3" fillId="0" borderId="181" xfId="2" applyFont="1" applyBorder="1" applyAlignment="1">
      <alignment horizontal="center" vertical="center" wrapText="1" shrinkToFit="1"/>
    </xf>
    <xf numFmtId="0" fontId="3" fillId="0" borderId="182" xfId="2" applyFont="1" applyBorder="1" applyAlignment="1">
      <alignment horizontal="center" vertical="center" wrapText="1" shrinkToFit="1"/>
    </xf>
    <xf numFmtId="0" fontId="3" fillId="0" borderId="183" xfId="2" applyFont="1" applyBorder="1" applyAlignment="1">
      <alignment horizontal="center" vertical="center" wrapText="1" shrinkToFit="1"/>
    </xf>
    <xf numFmtId="0" fontId="3" fillId="0" borderId="169" xfId="2" applyFont="1" applyBorder="1" applyAlignment="1">
      <alignment horizontal="center" vertical="center" wrapText="1" shrinkToFit="1"/>
    </xf>
    <xf numFmtId="0" fontId="3" fillId="0" borderId="0" xfId="2" applyFont="1" applyAlignment="1">
      <alignment horizontal="center" vertical="center" wrapText="1" shrinkToFit="1"/>
    </xf>
    <xf numFmtId="0" fontId="3" fillId="0" borderId="170" xfId="2" applyFont="1" applyBorder="1" applyAlignment="1">
      <alignment horizontal="center" vertical="center" wrapText="1" shrinkToFit="1"/>
    </xf>
    <xf numFmtId="0" fontId="3" fillId="0" borderId="184" xfId="2" applyFont="1" applyBorder="1" applyAlignment="1">
      <alignment horizontal="center" vertical="center" wrapText="1" shrinkToFit="1"/>
    </xf>
    <xf numFmtId="0" fontId="3" fillId="0" borderId="82" xfId="2" applyFont="1" applyBorder="1" applyAlignment="1">
      <alignment horizontal="center" vertical="center" wrapText="1" shrinkToFit="1"/>
    </xf>
    <xf numFmtId="0" fontId="3" fillId="0" borderId="83" xfId="2" applyFont="1" applyBorder="1" applyAlignment="1">
      <alignment horizontal="center" vertical="center" wrapText="1" shrinkToFit="1"/>
    </xf>
    <xf numFmtId="0" fontId="5" fillId="8" borderId="178" xfId="1" applyFont="1" applyFill="1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2" fontId="14" fillId="0" borderId="185" xfId="1" applyNumberFormat="1" applyFont="1" applyFill="1" applyBorder="1" applyAlignment="1" applyProtection="1">
      <alignment horizontal="center" vertical="center"/>
      <protection locked="0"/>
    </xf>
    <xf numFmtId="2" fontId="14" fillId="0" borderId="159" xfId="1" applyNumberFormat="1" applyFont="1" applyFill="1" applyBorder="1" applyAlignment="1" applyProtection="1">
      <alignment horizontal="center" vertical="center"/>
      <protection locked="0"/>
    </xf>
    <xf numFmtId="2" fontId="14" fillId="0" borderId="186" xfId="1" applyNumberFormat="1" applyFont="1" applyFill="1" applyBorder="1" applyAlignment="1" applyProtection="1">
      <alignment horizontal="center" vertical="center"/>
      <protection locked="0"/>
    </xf>
    <xf numFmtId="2" fontId="14" fillId="0" borderId="187" xfId="1" applyNumberFormat="1" applyFont="1" applyFill="1" applyBorder="1" applyAlignment="1" applyProtection="1">
      <alignment horizontal="center" vertical="center"/>
      <protection locked="0"/>
    </xf>
    <xf numFmtId="2" fontId="14" fillId="0" borderId="162" xfId="1" applyNumberFormat="1" applyFont="1" applyFill="1" applyBorder="1" applyAlignment="1" applyProtection="1">
      <alignment horizontal="center" vertical="center"/>
      <protection locked="0"/>
    </xf>
    <xf numFmtId="2" fontId="14" fillId="0" borderId="188" xfId="1" applyNumberFormat="1" applyFont="1" applyFill="1" applyBorder="1" applyAlignment="1" applyProtection="1">
      <alignment horizontal="center" vertical="center"/>
      <protection locked="0"/>
    </xf>
    <xf numFmtId="2" fontId="14" fillId="7" borderId="179" xfId="1" applyNumberFormat="1" applyFont="1" applyFill="1" applyBorder="1" applyAlignment="1">
      <alignment horizontal="center" vertical="center"/>
    </xf>
    <xf numFmtId="2" fontId="14" fillId="7" borderId="180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9" fontId="15" fillId="5" borderId="24" xfId="0" applyNumberFormat="1" applyFont="1" applyFill="1" applyBorder="1" applyAlignment="1" applyProtection="1">
      <alignment horizontal="center"/>
      <protection locked="0"/>
    </xf>
    <xf numFmtId="0" fontId="15" fillId="5" borderId="25" xfId="0" applyFont="1" applyFill="1" applyBorder="1" applyAlignment="1" applyProtection="1">
      <alignment horizontal="center"/>
      <protection locked="0"/>
    </xf>
    <xf numFmtId="0" fontId="15" fillId="5" borderId="26" xfId="0" applyFont="1" applyFill="1" applyBorder="1" applyAlignment="1" applyProtection="1">
      <alignment horizontal="center"/>
      <protection locked="0"/>
    </xf>
    <xf numFmtId="2" fontId="15" fillId="0" borderId="1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22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2" fontId="15" fillId="0" borderId="43" xfId="1" applyNumberFormat="1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left" vertical="center" wrapText="1"/>
    </xf>
    <xf numFmtId="0" fontId="1" fillId="2" borderId="20" xfId="1" applyBorder="1" applyAlignment="1">
      <alignment horizontal="left" vertical="center" wrapText="1"/>
    </xf>
    <xf numFmtId="9" fontId="15" fillId="5" borderId="177" xfId="0" applyNumberFormat="1" applyFont="1" applyFill="1" applyBorder="1" applyAlignment="1" applyProtection="1">
      <alignment horizontal="center"/>
      <protection locked="0"/>
    </xf>
    <xf numFmtId="14" fontId="14" fillId="14" borderId="13" xfId="1" applyNumberFormat="1" applyFont="1" applyFill="1" applyBorder="1" applyAlignment="1" applyProtection="1">
      <alignment horizontal="left" vertical="center"/>
      <protection locked="0"/>
    </xf>
    <xf numFmtId="14" fontId="14" fillId="14" borderId="20" xfId="1" applyNumberFormat="1" applyFont="1" applyFill="1" applyBorder="1" applyAlignment="1" applyProtection="1">
      <alignment horizontal="left" vertical="center"/>
      <protection locked="0"/>
    </xf>
    <xf numFmtId="0" fontId="5" fillId="3" borderId="13" xfId="3" applyFont="1" applyFill="1" applyBorder="1" applyAlignment="1">
      <alignment horizontal="right" vertical="center" wrapText="1"/>
    </xf>
    <xf numFmtId="0" fontId="5" fillId="3" borderId="20" xfId="3" applyFont="1" applyFill="1" applyBorder="1" applyAlignment="1">
      <alignment horizontal="right" vertical="center" wrapText="1"/>
    </xf>
    <xf numFmtId="0" fontId="5" fillId="3" borderId="20" xfId="3" applyFont="1" applyFill="1" applyBorder="1" applyAlignment="1">
      <alignment horizontal="left" vertical="center" wrapText="1"/>
    </xf>
    <xf numFmtId="0" fontId="5" fillId="3" borderId="176" xfId="3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4" fontId="14" fillId="14" borderId="13" xfId="1" applyNumberFormat="1" applyFont="1" applyFill="1" applyBorder="1" applyAlignment="1" applyProtection="1">
      <alignment horizontal="center" vertical="center"/>
      <protection locked="0"/>
    </xf>
    <xf numFmtId="14" fontId="14" fillId="14" borderId="20" xfId="1" applyNumberFormat="1" applyFont="1" applyFill="1" applyBorder="1" applyAlignment="1" applyProtection="1">
      <alignment horizontal="center" vertical="center"/>
      <protection locked="0"/>
    </xf>
    <xf numFmtId="14" fontId="14" fillId="14" borderId="23" xfId="1" applyNumberFormat="1" applyFont="1" applyFill="1" applyBorder="1" applyAlignment="1" applyProtection="1">
      <alignment horizontal="center" vertical="center"/>
      <protection locked="0"/>
    </xf>
    <xf numFmtId="0" fontId="1" fillId="0" borderId="13" xfId="2" applyFont="1" applyBorder="1" applyAlignment="1">
      <alignment horizontal="left" vertical="center" wrapText="1"/>
    </xf>
    <xf numFmtId="0" fontId="1" fillId="0" borderId="20" xfId="2" applyFont="1" applyBorder="1" applyAlignment="1">
      <alignment horizontal="left" vertical="center" wrapText="1"/>
    </xf>
    <xf numFmtId="0" fontId="1" fillId="0" borderId="2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20" xfId="2" applyFont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center" wrapText="1"/>
    </xf>
    <xf numFmtId="0" fontId="56" fillId="0" borderId="13" xfId="2" applyFont="1" applyBorder="1" applyAlignment="1">
      <alignment horizontal="center" vertical="center" wrapText="1"/>
    </xf>
    <xf numFmtId="0" fontId="56" fillId="0" borderId="20" xfId="2" applyFont="1" applyBorder="1" applyAlignment="1">
      <alignment horizontal="center" vertical="center" wrapText="1"/>
    </xf>
    <xf numFmtId="0" fontId="56" fillId="0" borderId="23" xfId="2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right" vertical="center" wrapText="1"/>
    </xf>
    <xf numFmtId="0" fontId="5" fillId="0" borderId="20" xfId="1" applyFont="1" applyFill="1" applyBorder="1" applyAlignment="1">
      <alignment horizontal="right" vertical="center" wrapText="1"/>
    </xf>
    <xf numFmtId="0" fontId="5" fillId="0" borderId="23" xfId="1" applyFont="1" applyFill="1" applyBorder="1" applyAlignment="1">
      <alignment horizontal="right" vertical="center" wrapText="1"/>
    </xf>
    <xf numFmtId="0" fontId="56" fillId="0" borderId="13" xfId="2" applyFont="1" applyBorder="1" applyAlignment="1">
      <alignment horizontal="center" vertical="center" shrinkToFit="1"/>
    </xf>
    <xf numFmtId="0" fontId="56" fillId="0" borderId="20" xfId="2" applyFont="1" applyBorder="1" applyAlignment="1">
      <alignment horizontal="center" vertical="center" shrinkToFit="1"/>
    </xf>
    <xf numFmtId="0" fontId="56" fillId="0" borderId="23" xfId="2" applyFont="1" applyBorder="1" applyAlignment="1">
      <alignment horizontal="center" vertical="center" shrinkToFit="1"/>
    </xf>
    <xf numFmtId="10" fontId="5" fillId="0" borderId="1" xfId="1" applyNumberFormat="1" applyFont="1" applyFill="1" applyBorder="1" applyAlignment="1">
      <alignment horizontal="center" vertical="center" wrapText="1"/>
    </xf>
    <xf numFmtId="0" fontId="5" fillId="0" borderId="171" xfId="2" applyFont="1" applyBorder="1" applyAlignment="1">
      <alignment horizontal="right" vertical="center" wrapText="1"/>
    </xf>
    <xf numFmtId="0" fontId="5" fillId="0" borderId="172" xfId="2" applyFont="1" applyBorder="1" applyAlignment="1">
      <alignment horizontal="right" vertical="center" wrapText="1"/>
    </xf>
    <xf numFmtId="0" fontId="5" fillId="0" borderId="173" xfId="2" applyFont="1" applyBorder="1" applyAlignment="1">
      <alignment horizontal="right" vertical="center" wrapText="1"/>
    </xf>
    <xf numFmtId="2" fontId="14" fillId="0" borderId="174" xfId="1" applyNumberFormat="1" applyFont="1" applyFill="1" applyBorder="1" applyAlignment="1">
      <alignment horizontal="center" vertical="center"/>
    </xf>
    <xf numFmtId="2" fontId="14" fillId="0" borderId="51" xfId="1" applyNumberFormat="1" applyFont="1" applyFill="1" applyBorder="1" applyAlignment="1">
      <alignment horizontal="center" vertical="center"/>
    </xf>
    <xf numFmtId="2" fontId="14" fillId="0" borderId="175" xfId="1" applyNumberFormat="1" applyFont="1" applyFill="1" applyBorder="1" applyAlignment="1">
      <alignment horizontal="center" vertical="center"/>
    </xf>
    <xf numFmtId="176" fontId="14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27" xfId="1" applyFont="1" applyFill="1" applyBorder="1" applyAlignment="1">
      <alignment horizontal="left" vertical="center" wrapText="1"/>
    </xf>
    <xf numFmtId="0" fontId="1" fillId="0" borderId="28" xfId="1" applyFill="1" applyBorder="1" applyAlignment="1">
      <alignment horizontal="left" vertical="center" wrapText="1"/>
    </xf>
    <xf numFmtId="0" fontId="1" fillId="0" borderId="22" xfId="1" applyFill="1" applyBorder="1" applyAlignment="1">
      <alignment horizontal="left" vertical="center" wrapText="1"/>
    </xf>
    <xf numFmtId="0" fontId="12" fillId="9" borderId="1" xfId="1" applyFont="1" applyFill="1" applyBorder="1" applyAlignment="1" applyProtection="1">
      <alignment horizontal="left" vertical="center"/>
      <protection locked="0"/>
    </xf>
    <xf numFmtId="0" fontId="14" fillId="9" borderId="13" xfId="1" applyFont="1" applyFill="1" applyBorder="1" applyAlignment="1" applyProtection="1">
      <alignment horizontal="left" vertical="center"/>
      <protection locked="0"/>
    </xf>
    <xf numFmtId="3" fontId="12" fillId="0" borderId="40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41" xfId="1" applyNumberFormat="1" applyFont="1" applyFill="1" applyBorder="1" applyAlignment="1" applyProtection="1">
      <alignment horizontal="center" vertical="center" wrapText="1"/>
      <protection locked="0"/>
    </xf>
    <xf numFmtId="3" fontId="12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15" fillId="0" borderId="39" xfId="1" applyFont="1" applyFill="1" applyBorder="1" applyAlignment="1">
      <alignment horizontal="left" vertical="center" wrapText="1"/>
    </xf>
    <xf numFmtId="9" fontId="15" fillId="5" borderId="0" xfId="0" applyNumberFormat="1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9" fontId="13" fillId="5" borderId="0" xfId="0" applyNumberFormat="1" applyFont="1" applyFill="1" applyAlignment="1" applyProtection="1">
      <alignment horizontal="center"/>
      <protection locked="0"/>
    </xf>
    <xf numFmtId="0" fontId="5" fillId="3" borderId="29" xfId="1" applyFont="1" applyFill="1" applyBorder="1" applyAlignment="1">
      <alignment horizontal="left" vertical="center" wrapText="1"/>
    </xf>
    <xf numFmtId="0" fontId="5" fillId="3" borderId="16" xfId="1" applyFont="1" applyFill="1" applyBorder="1" applyAlignment="1">
      <alignment horizontal="left" vertical="center" wrapText="1"/>
    </xf>
    <xf numFmtId="0" fontId="5" fillId="3" borderId="165" xfId="1" applyFont="1" applyFill="1" applyBorder="1" applyAlignment="1">
      <alignment horizontal="left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5" fillId="3" borderId="28" xfId="1" applyFont="1" applyFill="1" applyBorder="1" applyAlignment="1">
      <alignment horizontal="left" vertical="center" wrapText="1"/>
    </xf>
    <xf numFmtId="0" fontId="5" fillId="3" borderId="166" xfId="1" applyFont="1" applyFill="1" applyBorder="1" applyAlignment="1">
      <alignment horizontal="left" vertical="center" wrapText="1"/>
    </xf>
    <xf numFmtId="9" fontId="15" fillId="5" borderId="96" xfId="0" applyNumberFormat="1" applyFont="1" applyFill="1" applyBorder="1" applyAlignment="1" applyProtection="1">
      <alignment horizontal="center"/>
      <protection locked="0"/>
    </xf>
    <xf numFmtId="9" fontId="15" fillId="5" borderId="97" xfId="0" applyNumberFormat="1" applyFont="1" applyFill="1" applyBorder="1" applyAlignment="1" applyProtection="1">
      <alignment horizontal="center"/>
      <protection locked="0"/>
    </xf>
    <xf numFmtId="9" fontId="15" fillId="5" borderId="98" xfId="0" applyNumberFormat="1" applyFont="1" applyFill="1" applyBorder="1" applyAlignment="1" applyProtection="1">
      <alignment horizontal="center"/>
      <protection locked="0"/>
    </xf>
    <xf numFmtId="9" fontId="15" fillId="5" borderId="167" xfId="0" applyNumberFormat="1" applyFont="1" applyFill="1" applyBorder="1" applyAlignment="1" applyProtection="1">
      <alignment horizontal="center"/>
      <protection locked="0"/>
    </xf>
    <xf numFmtId="9" fontId="15" fillId="5" borderId="168" xfId="0" applyNumberFormat="1" applyFont="1" applyFill="1" applyBorder="1" applyAlignment="1" applyProtection="1">
      <alignment horizontal="center"/>
      <protection locked="0"/>
    </xf>
    <xf numFmtId="0" fontId="5" fillId="3" borderId="23" xfId="3" applyFont="1" applyFill="1" applyBorder="1" applyAlignment="1">
      <alignment horizontal="left" vertical="center" wrapText="1"/>
    </xf>
    <xf numFmtId="0" fontId="5" fillId="0" borderId="158" xfId="1" applyFont="1" applyFill="1" applyBorder="1" applyAlignment="1">
      <alignment horizontal="left" vertical="center" wrapText="1"/>
    </xf>
    <xf numFmtId="0" fontId="5" fillId="0" borderId="159" xfId="1" applyFont="1" applyFill="1" applyBorder="1" applyAlignment="1">
      <alignment horizontal="left" vertical="center" wrapText="1"/>
    </xf>
    <xf numFmtId="0" fontId="5" fillId="0" borderId="160" xfId="1" applyFont="1" applyFill="1" applyBorder="1" applyAlignment="1">
      <alignment horizontal="left" vertical="center" wrapText="1"/>
    </xf>
    <xf numFmtId="0" fontId="5" fillId="0" borderId="161" xfId="1" applyFont="1" applyFill="1" applyBorder="1" applyAlignment="1">
      <alignment horizontal="left" vertical="center" wrapText="1"/>
    </xf>
    <xf numFmtId="0" fontId="5" fillId="0" borderId="162" xfId="1" applyFont="1" applyFill="1" applyBorder="1" applyAlignment="1">
      <alignment horizontal="left" vertical="center" wrapText="1"/>
    </xf>
    <xf numFmtId="0" fontId="5" fillId="0" borderId="163" xfId="1" applyFont="1" applyFill="1" applyBorder="1" applyAlignment="1">
      <alignment horizontal="left" vertical="center" wrapText="1"/>
    </xf>
    <xf numFmtId="0" fontId="14" fillId="14" borderId="18" xfId="1" applyFont="1" applyFill="1" applyBorder="1" applyAlignment="1" applyProtection="1">
      <alignment horizontal="center" vertical="top" wrapText="1" shrinkToFit="1"/>
      <protection locked="0"/>
    </xf>
    <xf numFmtId="0" fontId="14" fillId="14" borderId="0" xfId="1" applyFont="1" applyFill="1" applyAlignment="1" applyProtection="1">
      <alignment horizontal="center" vertical="top" wrapText="1" shrinkToFit="1"/>
      <protection locked="0"/>
    </xf>
    <xf numFmtId="0" fontId="14" fillId="14" borderId="8" xfId="1" applyFont="1" applyFill="1" applyBorder="1" applyAlignment="1" applyProtection="1">
      <alignment horizontal="center" vertical="top" wrapText="1" shrinkToFit="1"/>
      <protection locked="0"/>
    </xf>
    <xf numFmtId="0" fontId="5" fillId="0" borderId="164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173" fontId="14" fillId="0" borderId="13" xfId="1" applyNumberFormat="1" applyFont="1" applyFill="1" applyBorder="1" applyAlignment="1">
      <alignment horizontal="center" vertical="center" shrinkToFit="1"/>
    </xf>
    <xf numFmtId="0" fontId="14" fillId="0" borderId="20" xfId="1" applyFont="1" applyFill="1" applyBorder="1" applyAlignment="1">
      <alignment horizontal="center" vertical="center" shrinkToFit="1"/>
    </xf>
    <xf numFmtId="0" fontId="14" fillId="0" borderId="23" xfId="1" applyFont="1" applyFill="1" applyBorder="1" applyAlignment="1">
      <alignment horizontal="center" vertical="center" shrinkToFit="1"/>
    </xf>
    <xf numFmtId="1" fontId="14" fillId="0" borderId="27" xfId="1" applyNumberFormat="1" applyFont="1" applyFill="1" applyBorder="1" applyAlignment="1">
      <alignment horizontal="center" vertical="center"/>
    </xf>
    <xf numFmtId="1" fontId="14" fillId="0" borderId="28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 vertical="center"/>
    </xf>
    <xf numFmtId="10" fontId="28" fillId="0" borderId="0" xfId="4" applyNumberFormat="1" applyFont="1" applyBorder="1" applyAlignment="1" applyProtection="1">
      <alignment horizontal="center" vertical="center"/>
    </xf>
    <xf numFmtId="0" fontId="14" fillId="0" borderId="1" xfId="1" applyFont="1" applyFill="1" applyBorder="1" applyAlignment="1">
      <alignment horizontal="left" vertical="center"/>
    </xf>
    <xf numFmtId="0" fontId="12" fillId="9" borderId="1" xfId="1" applyFont="1" applyFill="1" applyBorder="1" applyAlignment="1">
      <alignment horizontal="left" vertical="center"/>
    </xf>
    <xf numFmtId="0" fontId="14" fillId="0" borderId="0" xfId="1" applyFont="1" applyFill="1" applyAlignment="1" applyProtection="1">
      <alignment horizontal="left" vertical="center" shrinkToFit="1"/>
      <protection locked="0"/>
    </xf>
    <xf numFmtId="0" fontId="14" fillId="0" borderId="20" xfId="1" applyFont="1" applyFill="1" applyBorder="1" applyAlignment="1" applyProtection="1">
      <alignment horizontal="left" vertical="center" shrinkToFit="1"/>
      <protection locked="0"/>
    </xf>
    <xf numFmtId="0" fontId="14" fillId="9" borderId="1" xfId="1" applyFont="1" applyFill="1" applyBorder="1" applyAlignment="1">
      <alignment horizontal="left" vertical="center"/>
    </xf>
    <xf numFmtId="0" fontId="14" fillId="9" borderId="13" xfId="1" applyFont="1" applyFill="1" applyBorder="1" applyAlignment="1">
      <alignment horizontal="left" vertical="center"/>
    </xf>
    <xf numFmtId="168" fontId="14" fillId="0" borderId="13" xfId="1" applyNumberFormat="1" applyFont="1" applyFill="1" applyBorder="1" applyAlignment="1">
      <alignment horizontal="center" vertical="center"/>
    </xf>
    <xf numFmtId="168" fontId="14" fillId="0" borderId="23" xfId="1" applyNumberFormat="1" applyFont="1" applyFill="1" applyBorder="1" applyAlignment="1">
      <alignment horizontal="center" vertical="center"/>
    </xf>
    <xf numFmtId="171" fontId="14" fillId="0" borderId="27" xfId="1" applyNumberFormat="1" applyFont="1" applyFill="1" applyBorder="1" applyAlignment="1">
      <alignment horizontal="left" vertical="center"/>
    </xf>
    <xf numFmtId="171" fontId="14" fillId="0" borderId="28" xfId="1" applyNumberFormat="1" applyFont="1" applyFill="1" applyBorder="1" applyAlignment="1">
      <alignment horizontal="left" vertical="center"/>
    </xf>
    <xf numFmtId="171" fontId="14" fillId="0" borderId="22" xfId="1" applyNumberFormat="1" applyFont="1" applyFill="1" applyBorder="1" applyAlignment="1">
      <alignment horizontal="left" vertical="center"/>
    </xf>
    <xf numFmtId="169" fontId="14" fillId="0" borderId="28" xfId="1" applyNumberFormat="1" applyFont="1" applyFill="1" applyBorder="1" applyAlignment="1">
      <alignment horizontal="left" vertical="center"/>
    </xf>
    <xf numFmtId="169" fontId="14" fillId="0" borderId="22" xfId="1" applyNumberFormat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172" fontId="14" fillId="0" borderId="1" xfId="1" applyNumberFormat="1" applyFont="1" applyFill="1" applyBorder="1" applyAlignment="1">
      <alignment horizontal="left" vertical="center"/>
    </xf>
    <xf numFmtId="0" fontId="31" fillId="0" borderId="19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99" xfId="0" applyFont="1" applyBorder="1" applyAlignment="1">
      <alignment horizontal="center" vertical="center" wrapText="1"/>
    </xf>
    <xf numFmtId="0" fontId="31" fillId="0" borderId="124" xfId="0" applyFont="1" applyBorder="1" applyAlignment="1">
      <alignment horizontal="center" vertical="center" wrapText="1"/>
    </xf>
    <xf numFmtId="0" fontId="31" fillId="0" borderId="125" xfId="0" applyFont="1" applyBorder="1" applyAlignment="1">
      <alignment horizontal="center" vertical="center" wrapText="1"/>
    </xf>
    <xf numFmtId="0" fontId="31" fillId="0" borderId="126" xfId="0" applyFont="1" applyBorder="1" applyAlignment="1">
      <alignment horizontal="center" vertical="center" wrapText="1"/>
    </xf>
    <xf numFmtId="0" fontId="31" fillId="0" borderId="200" xfId="0" applyFont="1" applyBorder="1" applyAlignment="1">
      <alignment horizontal="center" vertical="center" wrapText="1"/>
    </xf>
    <xf numFmtId="0" fontId="31" fillId="0" borderId="201" xfId="0" applyFont="1" applyBorder="1" applyAlignment="1">
      <alignment horizontal="center" vertical="center" wrapText="1"/>
    </xf>
    <xf numFmtId="0" fontId="31" fillId="0" borderId="202" xfId="0" applyFont="1" applyBorder="1" applyAlignment="1">
      <alignment horizontal="center" vertical="center" wrapText="1"/>
    </xf>
    <xf numFmtId="10" fontId="31" fillId="9" borderId="64" xfId="0" applyNumberFormat="1" applyFont="1" applyFill="1" applyBorder="1" applyAlignment="1" applyProtection="1">
      <alignment horizontal="center" vertical="center" wrapText="1"/>
      <protection locked="0"/>
    </xf>
    <xf numFmtId="10" fontId="31" fillId="9" borderId="65" xfId="0" applyNumberFormat="1" applyFont="1" applyFill="1" applyBorder="1" applyAlignment="1" applyProtection="1">
      <alignment horizontal="center" vertical="center" wrapText="1"/>
      <protection locked="0"/>
    </xf>
    <xf numFmtId="10" fontId="31" fillId="9" borderId="66" xfId="0" applyNumberFormat="1" applyFont="1" applyFill="1" applyBorder="1" applyAlignment="1" applyProtection="1">
      <alignment horizontal="center" vertical="center" wrapText="1"/>
      <protection locked="0"/>
    </xf>
    <xf numFmtId="10" fontId="32" fillId="9" borderId="69" xfId="0" applyNumberFormat="1" applyFont="1" applyFill="1" applyBorder="1" applyAlignment="1">
      <alignment horizontal="center" vertical="center" wrapText="1"/>
    </xf>
    <xf numFmtId="10" fontId="32" fillId="9" borderId="70" xfId="0" applyNumberFormat="1" applyFont="1" applyFill="1" applyBorder="1" applyAlignment="1">
      <alignment horizontal="center" vertical="center" wrapText="1"/>
    </xf>
    <xf numFmtId="10" fontId="32" fillId="9" borderId="71" xfId="0" applyNumberFormat="1" applyFont="1" applyFill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3" borderId="65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10" fontId="31" fillId="9" borderId="63" xfId="0" applyNumberFormat="1" applyFont="1" applyFill="1" applyBorder="1" applyAlignment="1" applyProtection="1">
      <alignment horizontal="center" vertical="center" wrapText="1"/>
      <protection locked="0"/>
    </xf>
    <xf numFmtId="10" fontId="31" fillId="9" borderId="61" xfId="0" applyNumberFormat="1" applyFont="1" applyFill="1" applyBorder="1" applyAlignment="1" applyProtection="1">
      <alignment horizontal="center" vertical="center" wrapText="1"/>
      <protection locked="0"/>
    </xf>
    <xf numFmtId="10" fontId="31" fillId="9" borderId="62" xfId="0" applyNumberFormat="1" applyFont="1" applyFill="1" applyBorder="1" applyAlignment="1" applyProtection="1">
      <alignment horizontal="center" vertical="center" wrapText="1"/>
      <protection locked="0"/>
    </xf>
    <xf numFmtId="0" fontId="32" fillId="3" borderId="63" xfId="0" applyFont="1" applyFill="1" applyBorder="1" applyAlignment="1">
      <alignment horizontal="center" vertical="center"/>
    </xf>
    <xf numFmtId="0" fontId="32" fillId="3" borderId="61" xfId="0" applyFont="1" applyFill="1" applyBorder="1" applyAlignment="1">
      <alignment horizontal="center" vertical="center"/>
    </xf>
    <xf numFmtId="0" fontId="32" fillId="3" borderId="62" xfId="0" applyFont="1" applyFill="1" applyBorder="1" applyAlignment="1">
      <alignment horizontal="center" vertical="center"/>
    </xf>
    <xf numFmtId="10" fontId="31" fillId="9" borderId="69" xfId="0" applyNumberFormat="1" applyFont="1" applyFill="1" applyBorder="1" applyAlignment="1" applyProtection="1">
      <alignment horizontal="center" vertical="center" wrapText="1"/>
      <protection locked="0"/>
    </xf>
    <xf numFmtId="10" fontId="31" fillId="9" borderId="70" xfId="0" applyNumberFormat="1" applyFont="1" applyFill="1" applyBorder="1" applyAlignment="1" applyProtection="1">
      <alignment horizontal="center" vertical="center" wrapText="1"/>
      <protection locked="0"/>
    </xf>
    <xf numFmtId="10" fontId="31" fillId="9" borderId="71" xfId="0" applyNumberFormat="1" applyFont="1" applyFill="1" applyBorder="1" applyAlignment="1" applyProtection="1">
      <alignment horizontal="center" vertical="center" wrapText="1"/>
      <protection locked="0"/>
    </xf>
    <xf numFmtId="0" fontId="32" fillId="3" borderId="196" xfId="0" applyFont="1" applyFill="1" applyBorder="1" applyAlignment="1">
      <alignment horizontal="center" vertical="center"/>
    </xf>
    <xf numFmtId="0" fontId="32" fillId="3" borderId="197" xfId="0" applyFont="1" applyFill="1" applyBorder="1" applyAlignment="1">
      <alignment horizontal="center" vertical="center"/>
    </xf>
    <xf numFmtId="0" fontId="32" fillId="3" borderId="77" xfId="0" applyFont="1" applyFill="1" applyBorder="1" applyAlignment="1">
      <alignment horizontal="center" vertical="center"/>
    </xf>
    <xf numFmtId="10" fontId="31" fillId="9" borderId="196" xfId="0" applyNumberFormat="1" applyFont="1" applyFill="1" applyBorder="1" applyAlignment="1" applyProtection="1">
      <alignment horizontal="center" vertical="center" wrapText="1"/>
      <protection locked="0"/>
    </xf>
    <xf numFmtId="10" fontId="31" fillId="9" borderId="197" xfId="0" applyNumberFormat="1" applyFont="1" applyFill="1" applyBorder="1" applyAlignment="1" applyProtection="1">
      <alignment horizontal="center" vertical="center" wrapText="1"/>
      <protection locked="0"/>
    </xf>
    <xf numFmtId="10" fontId="31" fillId="9" borderId="77" xfId="0" applyNumberFormat="1" applyFont="1" applyFill="1" applyBorder="1" applyAlignment="1" applyProtection="1">
      <alignment horizontal="center" vertical="center" wrapText="1"/>
      <protection locked="0"/>
    </xf>
    <xf numFmtId="10" fontId="31" fillId="12" borderId="69" xfId="5" applyNumberFormat="1" applyFont="1" applyFill="1" applyBorder="1" applyAlignment="1" applyProtection="1">
      <alignment horizontal="center" vertical="center" wrapText="1"/>
    </xf>
    <xf numFmtId="10" fontId="31" fillId="12" borderId="70" xfId="5" applyNumberFormat="1" applyFont="1" applyFill="1" applyBorder="1" applyAlignment="1" applyProtection="1">
      <alignment horizontal="center" vertical="center" wrapText="1"/>
    </xf>
    <xf numFmtId="10" fontId="31" fillId="12" borderId="71" xfId="5" applyNumberFormat="1" applyFont="1" applyFill="1" applyBorder="1" applyAlignment="1" applyProtection="1">
      <alignment horizontal="center" vertical="center" wrapText="1"/>
    </xf>
    <xf numFmtId="0" fontId="31" fillId="3" borderId="69" xfId="0" applyFont="1" applyFill="1" applyBorder="1" applyAlignment="1">
      <alignment horizontal="center" vertical="center"/>
    </xf>
    <xf numFmtId="0" fontId="31" fillId="3" borderId="70" xfId="0" applyFont="1" applyFill="1" applyBorder="1" applyAlignment="1">
      <alignment horizontal="center" vertical="center"/>
    </xf>
    <xf numFmtId="0" fontId="31" fillId="3" borderId="71" xfId="0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70" fontId="12" fillId="0" borderId="40" xfId="1" applyNumberFormat="1" applyFont="1" applyFill="1" applyBorder="1" applyAlignment="1" applyProtection="1">
      <alignment horizontal="center" vertical="center" wrapText="1"/>
      <protection locked="0"/>
    </xf>
    <xf numFmtId="170" fontId="12" fillId="0" borderId="41" xfId="1" applyNumberFormat="1" applyFont="1" applyFill="1" applyBorder="1" applyAlignment="1" applyProtection="1">
      <alignment horizontal="center" vertical="center" wrapText="1"/>
      <protection locked="0"/>
    </xf>
    <xf numFmtId="170" fontId="12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2" applyFont="1" applyBorder="1" applyAlignment="1" applyProtection="1">
      <alignment horizontal="left" vertical="top" wrapText="1"/>
      <protection locked="0"/>
    </xf>
    <xf numFmtId="0" fontId="14" fillId="0" borderId="16" xfId="2" applyFont="1" applyBorder="1" applyAlignment="1" applyProtection="1">
      <alignment horizontal="left" vertical="top" wrapText="1"/>
      <protection locked="0"/>
    </xf>
    <xf numFmtId="0" fontId="14" fillId="0" borderId="7" xfId="2" applyFont="1" applyBorder="1" applyAlignment="1" applyProtection="1">
      <alignment horizontal="left" vertical="top" wrapText="1"/>
      <protection locked="0"/>
    </xf>
    <xf numFmtId="0" fontId="14" fillId="0" borderId="18" xfId="2" applyFont="1" applyBorder="1" applyAlignment="1" applyProtection="1">
      <alignment horizontal="left" vertical="top" wrapText="1"/>
      <protection locked="0"/>
    </xf>
    <xf numFmtId="0" fontId="14" fillId="0" borderId="0" xfId="2" applyFont="1" applyAlignment="1" applyProtection="1">
      <alignment horizontal="left" vertical="top" wrapText="1"/>
      <protection locked="0"/>
    </xf>
    <xf numFmtId="0" fontId="14" fillId="0" borderId="8" xfId="2" applyFont="1" applyBorder="1" applyAlignment="1" applyProtection="1">
      <alignment horizontal="left" vertical="top" wrapText="1"/>
      <protection locked="0"/>
    </xf>
    <xf numFmtId="0" fontId="14" fillId="0" borderId="27" xfId="2" applyFont="1" applyBorder="1" applyAlignment="1" applyProtection="1">
      <alignment horizontal="left" vertical="top" wrapText="1"/>
      <protection locked="0"/>
    </xf>
    <xf numFmtId="0" fontId="14" fillId="0" borderId="28" xfId="2" applyFont="1" applyBorder="1" applyAlignment="1" applyProtection="1">
      <alignment horizontal="left" vertical="top" wrapText="1"/>
      <protection locked="0"/>
    </xf>
    <xf numFmtId="0" fontId="14" fillId="0" borderId="22" xfId="2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4" fillId="0" borderId="1" xfId="2" applyFont="1" applyBorder="1" applyAlignment="1" applyProtection="1">
      <alignment horizontal="left" vertical="top" wrapText="1"/>
      <protection locked="0"/>
    </xf>
  </cellXfs>
  <cellStyles count="6">
    <cellStyle name="Normal" xfId="0" builtinId="0"/>
    <cellStyle name="Normal_24DefProposta de construção de unidade isolada- v23" xfId="1" xr:uid="{00000000-0005-0000-0000-000001000000}"/>
    <cellStyle name="Normal_LAE-OGU" xfId="2" xr:uid="{00000000-0005-0000-0000-000002000000}"/>
    <cellStyle name="Normal_RVT FL - 01" xfId="3" xr:uid="{00000000-0005-0000-0000-000003000000}"/>
    <cellStyle name="Porcentagem" xfId="4" builtinId="5"/>
    <cellStyle name="Vírgula" xfId="5" builtinId="3"/>
  </cellStyles>
  <dxfs count="227"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5050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CCCCFF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CCCCFF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ndense val="0"/>
        <extend val="0"/>
        <color indexed="9"/>
      </font>
    </dxf>
    <dxf>
      <fill>
        <patternFill>
          <bgColor rgb="FFCCCCFF"/>
        </patternFill>
      </fill>
    </dxf>
    <dxf>
      <font>
        <condense val="0"/>
        <extend val="0"/>
        <color indexed="9"/>
      </font>
    </dxf>
    <dxf>
      <font>
        <color theme="0"/>
      </font>
      <border>
        <left/>
        <right/>
        <top/>
        <bottom/>
      </border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4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CCCCFF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CCFF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</dxf>
    <dxf>
      <fill>
        <patternFill>
          <bgColor rgb="FFCCCCFF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</font>
    </dxf>
    <dxf>
      <font>
        <color theme="0"/>
      </font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auto="1"/>
      </font>
    </dxf>
    <dxf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lor auto="1"/>
        <name val="Cambria"/>
        <family val="1"/>
        <scheme val="none"/>
      </font>
      <fill>
        <patternFill patternType="solid">
          <bgColor rgb="FFCCCCFF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bgColor rgb="FFCCCCFF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ill>
        <patternFill patternType="none">
          <bgColor indexed="65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lor auto="1"/>
      </font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color auto="1"/>
        <name val="Cambria"/>
        <family val="1"/>
        <scheme val="none"/>
      </font>
      <fill>
        <patternFill>
          <bgColor rgb="FFCCCCFF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  <fill>
        <patternFill patternType="none">
          <bgColor indexed="65"/>
        </patternFill>
      </fill>
      <border>
        <left style="thin">
          <color rgb="FFCCCCFF"/>
        </left>
        <right style="thin">
          <color rgb="FFCCCCFF"/>
        </right>
        <top style="thin">
          <color rgb="FFCCCCFF"/>
        </top>
        <bottom style="thin">
          <color rgb="FFCCCCFF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rgb="FFCCCCFF"/>
        </left>
        <right style="thin">
          <color rgb="FFCCCCFF"/>
        </right>
        <top style="thin">
          <color rgb="FFCCCCFF"/>
        </top>
        <bottom style="thin">
          <color rgb="FFCCCCFF"/>
        </bottom>
      </border>
    </dxf>
    <dxf>
      <font>
        <color rgb="FFC0C0C0"/>
      </font>
      <fill>
        <patternFill>
          <bgColor rgb="FFCCCCFF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auto="1"/>
        <name val="Cambria"/>
        <family val="1"/>
        <scheme val="none"/>
      </font>
      <fill>
        <patternFill>
          <bgColor rgb="FFCCCCFF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lor theme="0"/>
      </font>
    </dxf>
    <dxf>
      <font>
        <b/>
        <i val="0"/>
      </font>
    </dxf>
    <dxf>
      <font>
        <b/>
        <i val="0"/>
        <color rgb="FFFF000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lor rgb="FFCCCCFF"/>
        <name val="Cambria"/>
        <family val="1"/>
        <scheme val="none"/>
      </font>
      <fill>
        <patternFill>
          <bgColor rgb="FFCC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auto="1"/>
        <name val="Cambria"/>
        <family val="1"/>
        <scheme val="none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lor auto="1"/>
        <name val="Cambria"/>
        <family val="1"/>
        <scheme val="none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lor auto="1"/>
        <name val="Cambria"/>
        <family val="1"/>
        <scheme val="none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160020</xdr:colOff>
      <xdr:row>33</xdr:row>
      <xdr:rowOff>114300</xdr:rowOff>
    </xdr:from>
    <xdr:to>
      <xdr:col>16</xdr:col>
      <xdr:colOff>19050</xdr:colOff>
      <xdr:row>36</xdr:row>
      <xdr:rowOff>133350</xdr:rowOff>
    </xdr:to>
    <xdr:pic macro="[0]!VeriAWP">
      <xdr:nvPicPr>
        <xdr:cNvPr id="144049" name="lcaixa" descr="Logo_CAIXA.gif">
          <a:extLst>
            <a:ext uri="{FF2B5EF4-FFF2-40B4-BE49-F238E27FC236}">
              <a16:creationId xmlns:a16="http://schemas.microsoft.com/office/drawing/2014/main" id="{B53586B3-D83F-4E1A-B087-0FB5C3B6DA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52060"/>
          <a:ext cx="1303020" cy="304800"/>
        </a:xfrm>
        <a:prstGeom prst="rect">
          <a:avLst/>
        </a:prstGeom>
        <a:noFill/>
        <a:ln w="508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</xdr:colOff>
      <xdr:row>12</xdr:row>
      <xdr:rowOff>38100</xdr:rowOff>
    </xdr:from>
    <xdr:to>
      <xdr:col>6</xdr:col>
      <xdr:colOff>106680</xdr:colOff>
      <xdr:row>12</xdr:row>
      <xdr:rowOff>114300</xdr:rowOff>
    </xdr:to>
    <xdr:sp macro="" textlink="">
      <xdr:nvSpPr>
        <xdr:cNvPr id="144050" name="Quad1">
          <a:extLst>
            <a:ext uri="{FF2B5EF4-FFF2-40B4-BE49-F238E27FC236}">
              <a16:creationId xmlns:a16="http://schemas.microsoft.com/office/drawing/2014/main" id="{AF2DA7FB-9791-4555-ACB9-882172C788A5}"/>
            </a:ext>
          </a:extLst>
        </xdr:cNvPr>
        <xdr:cNvSpPr>
          <a:spLocks noChangeArrowheads="1"/>
        </xdr:cNvSpPr>
      </xdr:nvSpPr>
      <xdr:spPr bwMode="auto">
        <a:xfrm>
          <a:off x="83820" y="1531620"/>
          <a:ext cx="83820" cy="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12</xdr:row>
      <xdr:rowOff>38100</xdr:rowOff>
    </xdr:from>
    <xdr:to>
      <xdr:col>10</xdr:col>
      <xdr:colOff>106680</xdr:colOff>
      <xdr:row>12</xdr:row>
      <xdr:rowOff>114300</xdr:rowOff>
    </xdr:to>
    <xdr:sp macro="" textlink="">
      <xdr:nvSpPr>
        <xdr:cNvPr id="144051" name="Quad2">
          <a:extLst>
            <a:ext uri="{FF2B5EF4-FFF2-40B4-BE49-F238E27FC236}">
              <a16:creationId xmlns:a16="http://schemas.microsoft.com/office/drawing/2014/main" id="{439531AF-1E20-4E80-9D7D-8A1C06B52878}"/>
            </a:ext>
          </a:extLst>
        </xdr:cNvPr>
        <xdr:cNvSpPr>
          <a:spLocks noChangeArrowheads="1"/>
        </xdr:cNvSpPr>
      </xdr:nvSpPr>
      <xdr:spPr bwMode="auto">
        <a:xfrm>
          <a:off x="723900" y="1531620"/>
          <a:ext cx="83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38100</xdr:colOff>
      <xdr:row>2</xdr:row>
      <xdr:rowOff>68580</xdr:rowOff>
    </xdr:from>
    <xdr:to>
      <xdr:col>16</xdr:col>
      <xdr:colOff>57150</xdr:colOff>
      <xdr:row>3</xdr:row>
      <xdr:rowOff>133350</xdr:rowOff>
    </xdr:to>
    <xdr:pic macro="[0]!AbreLista">
      <xdr:nvPicPr>
        <xdr:cNvPr id="144052" name="lcaixa" descr="Logo_CAIXA.gif">
          <a:extLst>
            <a:ext uri="{FF2B5EF4-FFF2-40B4-BE49-F238E27FC236}">
              <a16:creationId xmlns:a16="http://schemas.microsoft.com/office/drawing/2014/main" id="{BBC92B07-8FA2-4561-BACA-13108EE7B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3840"/>
          <a:ext cx="1303020" cy="266700"/>
        </a:xfrm>
        <a:prstGeom prst="rect">
          <a:avLst/>
        </a:prstGeom>
        <a:noFill/>
        <a:ln w="508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140</xdr:row>
      <xdr:rowOff>38100</xdr:rowOff>
    </xdr:from>
    <xdr:to>
      <xdr:col>7</xdr:col>
      <xdr:colOff>133350</xdr:colOff>
      <xdr:row>143</xdr:row>
      <xdr:rowOff>0</xdr:rowOff>
    </xdr:to>
    <xdr:pic macro="[0]!InsFot">
      <xdr:nvPicPr>
        <xdr:cNvPr id="144053" name="Imagem 8">
          <a:extLst>
            <a:ext uri="{FF2B5EF4-FFF2-40B4-BE49-F238E27FC236}">
              <a16:creationId xmlns:a16="http://schemas.microsoft.com/office/drawing/2014/main" id="{B4708AEB-AF6E-4E39-8773-7ADEBA4D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8409920"/>
          <a:ext cx="2895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121920</xdr:colOff>
      <xdr:row>160</xdr:row>
      <xdr:rowOff>83820</xdr:rowOff>
    </xdr:from>
    <xdr:to>
      <xdr:col>34</xdr:col>
      <xdr:colOff>133350</xdr:colOff>
      <xdr:row>161</xdr:row>
      <xdr:rowOff>114300</xdr:rowOff>
    </xdr:to>
    <xdr:pic macro="[0]!LmpFoto">
      <xdr:nvPicPr>
        <xdr:cNvPr id="144054" name="Imagem 9">
          <a:extLst>
            <a:ext uri="{FF2B5EF4-FFF2-40B4-BE49-F238E27FC236}">
              <a16:creationId xmlns:a16="http://schemas.microsoft.com/office/drawing/2014/main" id="{F51ECFA5-E5C2-40BC-9847-FDCEE302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3420" y="21198840"/>
          <a:ext cx="1752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49530</xdr:colOff>
      <xdr:row>0</xdr:row>
      <xdr:rowOff>38100</xdr:rowOff>
    </xdr:from>
    <xdr:to>
      <xdr:col>22</xdr:col>
      <xdr:colOff>480723</xdr:colOff>
      <xdr:row>0</xdr:row>
      <xdr:rowOff>342833</xdr:rowOff>
    </xdr:to>
    <xdr:sp macro="[0]!AbreLista" textlink="">
      <xdr:nvSpPr>
        <xdr:cNvPr id="2" name="Retângulo 1">
          <a:extLst>
            <a:ext uri="{FF2B5EF4-FFF2-40B4-BE49-F238E27FC236}">
              <a16:creationId xmlns:a16="http://schemas.microsoft.com/office/drawing/2014/main" id="{75158B1C-F012-43BE-8BB1-A5C8B498286D}"/>
            </a:ext>
          </a:extLst>
        </xdr:cNvPr>
        <xdr:cNvSpPr/>
      </xdr:nvSpPr>
      <xdr:spPr>
        <a:xfrm>
          <a:off x="26698575" y="38100"/>
          <a:ext cx="523875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12</xdr:row>
      <xdr:rowOff>38100</xdr:rowOff>
    </xdr:from>
    <xdr:to>
      <xdr:col>6</xdr:col>
      <xdr:colOff>106680</xdr:colOff>
      <xdr:row>12</xdr:row>
      <xdr:rowOff>114300</xdr:rowOff>
    </xdr:to>
    <xdr:sp macro="" textlink="">
      <xdr:nvSpPr>
        <xdr:cNvPr id="161409" name="Quad1">
          <a:extLst>
            <a:ext uri="{FF2B5EF4-FFF2-40B4-BE49-F238E27FC236}">
              <a16:creationId xmlns:a16="http://schemas.microsoft.com/office/drawing/2014/main" id="{750D6627-E612-459E-8DED-9BFACC90E772}"/>
            </a:ext>
          </a:extLst>
        </xdr:cNvPr>
        <xdr:cNvSpPr>
          <a:spLocks noChangeArrowheads="1"/>
        </xdr:cNvSpPr>
      </xdr:nvSpPr>
      <xdr:spPr bwMode="auto">
        <a:xfrm>
          <a:off x="83820" y="1592580"/>
          <a:ext cx="83820" cy="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12</xdr:row>
      <xdr:rowOff>38100</xdr:rowOff>
    </xdr:from>
    <xdr:to>
      <xdr:col>10</xdr:col>
      <xdr:colOff>106680</xdr:colOff>
      <xdr:row>12</xdr:row>
      <xdr:rowOff>114300</xdr:rowOff>
    </xdr:to>
    <xdr:sp macro="" textlink="">
      <xdr:nvSpPr>
        <xdr:cNvPr id="161410" name="Quad2">
          <a:extLst>
            <a:ext uri="{FF2B5EF4-FFF2-40B4-BE49-F238E27FC236}">
              <a16:creationId xmlns:a16="http://schemas.microsoft.com/office/drawing/2014/main" id="{4A048326-8B69-4C55-A39A-F564399B6867}"/>
            </a:ext>
          </a:extLst>
        </xdr:cNvPr>
        <xdr:cNvSpPr>
          <a:spLocks noChangeArrowheads="1"/>
        </xdr:cNvSpPr>
      </xdr:nvSpPr>
      <xdr:spPr bwMode="auto">
        <a:xfrm>
          <a:off x="723900" y="1592580"/>
          <a:ext cx="83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7620</xdr:colOff>
      <xdr:row>41</xdr:row>
      <xdr:rowOff>91440</xdr:rowOff>
    </xdr:from>
    <xdr:to>
      <xdr:col>49</xdr:col>
      <xdr:colOff>0</xdr:colOff>
      <xdr:row>47</xdr:row>
      <xdr:rowOff>53340</xdr:rowOff>
    </xdr:to>
    <xdr:pic>
      <xdr:nvPicPr>
        <xdr:cNvPr id="161411" name="Imagem 29">
          <a:extLst>
            <a:ext uri="{FF2B5EF4-FFF2-40B4-BE49-F238E27FC236}">
              <a16:creationId xmlns:a16="http://schemas.microsoft.com/office/drawing/2014/main" id="{6C1C028B-781A-4654-98A2-6A25383D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6819900"/>
          <a:ext cx="6073140" cy="412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7620</xdr:colOff>
      <xdr:row>2</xdr:row>
      <xdr:rowOff>68580</xdr:rowOff>
    </xdr:from>
    <xdr:to>
      <xdr:col>16</xdr:col>
      <xdr:colOff>15240</xdr:colOff>
      <xdr:row>3</xdr:row>
      <xdr:rowOff>129540</xdr:rowOff>
    </xdr:to>
    <xdr:pic>
      <xdr:nvPicPr>
        <xdr:cNvPr id="161412" name="lcaixa" descr="Logo_CAIXA.gif">
          <a:extLst>
            <a:ext uri="{FF2B5EF4-FFF2-40B4-BE49-F238E27FC236}">
              <a16:creationId xmlns:a16="http://schemas.microsoft.com/office/drawing/2014/main" id="{31B2C4FF-43A7-4C82-BFA6-CB058DCC8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304800"/>
          <a:ext cx="1287780" cy="266700"/>
        </a:xfrm>
        <a:prstGeom prst="rect">
          <a:avLst/>
        </a:prstGeom>
        <a:noFill/>
        <a:ln w="508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</xdr:colOff>
      <xdr:row>50</xdr:row>
      <xdr:rowOff>22860</xdr:rowOff>
    </xdr:from>
    <xdr:to>
      <xdr:col>16</xdr:col>
      <xdr:colOff>15240</xdr:colOff>
      <xdr:row>53</xdr:row>
      <xdr:rowOff>0</xdr:rowOff>
    </xdr:to>
    <xdr:pic macro="[0]!VeriAWP">
      <xdr:nvPicPr>
        <xdr:cNvPr id="161413" name="lcaixa" descr="Logo_CAIXA.gif">
          <a:extLst>
            <a:ext uri="{FF2B5EF4-FFF2-40B4-BE49-F238E27FC236}">
              <a16:creationId xmlns:a16="http://schemas.microsoft.com/office/drawing/2014/main" id="{1C9A32F3-6421-4D70-9550-DB05708387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1239500"/>
          <a:ext cx="1287780" cy="297180"/>
        </a:xfrm>
        <a:prstGeom prst="rect">
          <a:avLst/>
        </a:prstGeom>
        <a:noFill/>
        <a:ln w="508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15240</xdr:colOff>
      <xdr:row>110</xdr:row>
      <xdr:rowOff>76200</xdr:rowOff>
    </xdr:from>
    <xdr:to>
      <xdr:col>29</xdr:col>
      <xdr:colOff>137160</xdr:colOff>
      <xdr:row>113</xdr:row>
      <xdr:rowOff>15240</xdr:rowOff>
    </xdr:to>
    <xdr:pic macro="[0]!InsFot">
      <xdr:nvPicPr>
        <xdr:cNvPr id="161414" name="Imagem 36">
          <a:extLst>
            <a:ext uri="{FF2B5EF4-FFF2-40B4-BE49-F238E27FC236}">
              <a16:creationId xmlns:a16="http://schemas.microsoft.com/office/drawing/2014/main" id="{E0291DD6-CAB2-4A00-8BD2-1B4E3A60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18790920"/>
          <a:ext cx="2819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106680</xdr:colOff>
      <xdr:row>122</xdr:row>
      <xdr:rowOff>60960</xdr:rowOff>
    </xdr:from>
    <xdr:to>
      <xdr:col>48</xdr:col>
      <xdr:colOff>114300</xdr:colOff>
      <xdr:row>123</xdr:row>
      <xdr:rowOff>99060</xdr:rowOff>
    </xdr:to>
    <xdr:pic macro="[0]!LmpFoto">
      <xdr:nvPicPr>
        <xdr:cNvPr id="161415" name="Imagem 51">
          <a:extLst>
            <a:ext uri="{FF2B5EF4-FFF2-40B4-BE49-F238E27FC236}">
              <a16:creationId xmlns:a16="http://schemas.microsoft.com/office/drawing/2014/main" id="{3C089141-0D8D-4831-BB3C-7E006BBF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2042160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</xdr:colOff>
      <xdr:row>126</xdr:row>
      <xdr:rowOff>68580</xdr:rowOff>
    </xdr:from>
    <xdr:to>
      <xdr:col>7</xdr:col>
      <xdr:colOff>137160</xdr:colOff>
      <xdr:row>129</xdr:row>
      <xdr:rowOff>22860</xdr:rowOff>
    </xdr:to>
    <xdr:pic macro="[0]!InsFot">
      <xdr:nvPicPr>
        <xdr:cNvPr id="161416" name="Imagem 52">
          <a:extLst>
            <a:ext uri="{FF2B5EF4-FFF2-40B4-BE49-F238E27FC236}">
              <a16:creationId xmlns:a16="http://schemas.microsoft.com/office/drawing/2014/main" id="{9D9B6219-4D91-4965-80BA-D5C6CB0A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7786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106680</xdr:colOff>
      <xdr:row>138</xdr:row>
      <xdr:rowOff>60960</xdr:rowOff>
    </xdr:from>
    <xdr:to>
      <xdr:col>26</xdr:col>
      <xdr:colOff>114300</xdr:colOff>
      <xdr:row>139</xdr:row>
      <xdr:rowOff>99060</xdr:rowOff>
    </xdr:to>
    <xdr:pic macro="[0]!LmpFoto">
      <xdr:nvPicPr>
        <xdr:cNvPr id="161417" name="Imagem 53">
          <a:extLst>
            <a:ext uri="{FF2B5EF4-FFF2-40B4-BE49-F238E27FC236}">
              <a16:creationId xmlns:a16="http://schemas.microsoft.com/office/drawing/2014/main" id="{7E6C0C16-4B63-41AB-9A00-2395CD10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2261616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15240</xdr:colOff>
      <xdr:row>126</xdr:row>
      <xdr:rowOff>68580</xdr:rowOff>
    </xdr:from>
    <xdr:to>
      <xdr:col>29</xdr:col>
      <xdr:colOff>137160</xdr:colOff>
      <xdr:row>129</xdr:row>
      <xdr:rowOff>22860</xdr:rowOff>
    </xdr:to>
    <xdr:pic macro="[0]!InsFot">
      <xdr:nvPicPr>
        <xdr:cNvPr id="161418" name="Imagem 54">
          <a:extLst>
            <a:ext uri="{FF2B5EF4-FFF2-40B4-BE49-F238E27FC236}">
              <a16:creationId xmlns:a16="http://schemas.microsoft.com/office/drawing/2014/main" id="{526E07E8-DF53-4885-9190-E6C07A2C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2097786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106680</xdr:colOff>
      <xdr:row>138</xdr:row>
      <xdr:rowOff>60960</xdr:rowOff>
    </xdr:from>
    <xdr:to>
      <xdr:col>48</xdr:col>
      <xdr:colOff>114300</xdr:colOff>
      <xdr:row>139</xdr:row>
      <xdr:rowOff>99060</xdr:rowOff>
    </xdr:to>
    <xdr:pic macro="[0]!LmpFoto">
      <xdr:nvPicPr>
        <xdr:cNvPr id="161419" name="Imagem 55">
          <a:extLst>
            <a:ext uri="{FF2B5EF4-FFF2-40B4-BE49-F238E27FC236}">
              <a16:creationId xmlns:a16="http://schemas.microsoft.com/office/drawing/2014/main" id="{6D289405-6FBE-4530-911E-0BECEDC9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2261616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</xdr:colOff>
      <xdr:row>142</xdr:row>
      <xdr:rowOff>68580</xdr:rowOff>
    </xdr:from>
    <xdr:to>
      <xdr:col>7</xdr:col>
      <xdr:colOff>137160</xdr:colOff>
      <xdr:row>145</xdr:row>
      <xdr:rowOff>22860</xdr:rowOff>
    </xdr:to>
    <xdr:pic macro="[0]!InsFot">
      <xdr:nvPicPr>
        <xdr:cNvPr id="161420" name="Imagem 56">
          <a:extLst>
            <a:ext uri="{FF2B5EF4-FFF2-40B4-BE49-F238E27FC236}">
              <a16:creationId xmlns:a16="http://schemas.microsoft.com/office/drawing/2014/main" id="{102D512D-7758-4A33-B368-F7F069E6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17242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106680</xdr:colOff>
      <xdr:row>154</xdr:row>
      <xdr:rowOff>60960</xdr:rowOff>
    </xdr:from>
    <xdr:to>
      <xdr:col>26</xdr:col>
      <xdr:colOff>114300</xdr:colOff>
      <xdr:row>155</xdr:row>
      <xdr:rowOff>99060</xdr:rowOff>
    </xdr:to>
    <xdr:pic macro="[0]!LmpFoto">
      <xdr:nvPicPr>
        <xdr:cNvPr id="161421" name="Imagem 57">
          <a:extLst>
            <a:ext uri="{FF2B5EF4-FFF2-40B4-BE49-F238E27FC236}">
              <a16:creationId xmlns:a16="http://schemas.microsoft.com/office/drawing/2014/main" id="{B4EB2D10-0EFA-44FC-9778-590B5B7E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2481072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15240</xdr:colOff>
      <xdr:row>142</xdr:row>
      <xdr:rowOff>68580</xdr:rowOff>
    </xdr:from>
    <xdr:to>
      <xdr:col>29</xdr:col>
      <xdr:colOff>137160</xdr:colOff>
      <xdr:row>145</xdr:row>
      <xdr:rowOff>22860</xdr:rowOff>
    </xdr:to>
    <xdr:pic macro="[0]!InsFot">
      <xdr:nvPicPr>
        <xdr:cNvPr id="161422" name="Imagem 58">
          <a:extLst>
            <a:ext uri="{FF2B5EF4-FFF2-40B4-BE49-F238E27FC236}">
              <a16:creationId xmlns:a16="http://schemas.microsoft.com/office/drawing/2014/main" id="{05FA788C-5227-4E72-A0C5-754FC7BE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2317242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106680</xdr:colOff>
      <xdr:row>154</xdr:row>
      <xdr:rowOff>60960</xdr:rowOff>
    </xdr:from>
    <xdr:to>
      <xdr:col>48</xdr:col>
      <xdr:colOff>114300</xdr:colOff>
      <xdr:row>155</xdr:row>
      <xdr:rowOff>99060</xdr:rowOff>
    </xdr:to>
    <xdr:pic macro="[0]!LmpFoto">
      <xdr:nvPicPr>
        <xdr:cNvPr id="161423" name="Imagem 59">
          <a:extLst>
            <a:ext uri="{FF2B5EF4-FFF2-40B4-BE49-F238E27FC236}">
              <a16:creationId xmlns:a16="http://schemas.microsoft.com/office/drawing/2014/main" id="{FA751B61-9843-4CCA-B563-98DB0EA3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2481072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</xdr:colOff>
      <xdr:row>159</xdr:row>
      <xdr:rowOff>68580</xdr:rowOff>
    </xdr:from>
    <xdr:to>
      <xdr:col>7</xdr:col>
      <xdr:colOff>137160</xdr:colOff>
      <xdr:row>162</xdr:row>
      <xdr:rowOff>22860</xdr:rowOff>
    </xdr:to>
    <xdr:pic macro="[0]!InsFot">
      <xdr:nvPicPr>
        <xdr:cNvPr id="161424" name="Imagem 60">
          <a:extLst>
            <a:ext uri="{FF2B5EF4-FFF2-40B4-BE49-F238E27FC236}">
              <a16:creationId xmlns:a16="http://schemas.microsoft.com/office/drawing/2014/main" id="{07CAF86D-EBDC-4F78-BA82-CCF89BD6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1270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106680</xdr:colOff>
      <xdr:row>171</xdr:row>
      <xdr:rowOff>60960</xdr:rowOff>
    </xdr:from>
    <xdr:to>
      <xdr:col>26</xdr:col>
      <xdr:colOff>114300</xdr:colOff>
      <xdr:row>172</xdr:row>
      <xdr:rowOff>99060</xdr:rowOff>
    </xdr:to>
    <xdr:pic macro="[0]!LmpFoto">
      <xdr:nvPicPr>
        <xdr:cNvPr id="161425" name="Imagem 61">
          <a:extLst>
            <a:ext uri="{FF2B5EF4-FFF2-40B4-BE49-F238E27FC236}">
              <a16:creationId xmlns:a16="http://schemas.microsoft.com/office/drawing/2014/main" id="{71C7C72F-82CA-401F-BAE7-FB71E4AF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2705100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15240</xdr:colOff>
      <xdr:row>159</xdr:row>
      <xdr:rowOff>68580</xdr:rowOff>
    </xdr:from>
    <xdr:to>
      <xdr:col>29</xdr:col>
      <xdr:colOff>137160</xdr:colOff>
      <xdr:row>162</xdr:row>
      <xdr:rowOff>22860</xdr:rowOff>
    </xdr:to>
    <xdr:pic macro="[0]!InsFot">
      <xdr:nvPicPr>
        <xdr:cNvPr id="161426" name="Imagem 62">
          <a:extLst>
            <a:ext uri="{FF2B5EF4-FFF2-40B4-BE49-F238E27FC236}">
              <a16:creationId xmlns:a16="http://schemas.microsoft.com/office/drawing/2014/main" id="{4C4BADF4-B91E-4798-A0CB-B2BC0F38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2541270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106680</xdr:colOff>
      <xdr:row>171</xdr:row>
      <xdr:rowOff>60960</xdr:rowOff>
    </xdr:from>
    <xdr:to>
      <xdr:col>48</xdr:col>
      <xdr:colOff>114300</xdr:colOff>
      <xdr:row>172</xdr:row>
      <xdr:rowOff>99060</xdr:rowOff>
    </xdr:to>
    <xdr:pic macro="[0]!LmpFoto">
      <xdr:nvPicPr>
        <xdr:cNvPr id="161427" name="Imagem 63">
          <a:extLst>
            <a:ext uri="{FF2B5EF4-FFF2-40B4-BE49-F238E27FC236}">
              <a16:creationId xmlns:a16="http://schemas.microsoft.com/office/drawing/2014/main" id="{A14C56CD-1F29-4A4D-AB4C-95960C34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2705100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</xdr:colOff>
      <xdr:row>175</xdr:row>
      <xdr:rowOff>68580</xdr:rowOff>
    </xdr:from>
    <xdr:to>
      <xdr:col>7</xdr:col>
      <xdr:colOff>137160</xdr:colOff>
      <xdr:row>178</xdr:row>
      <xdr:rowOff>22860</xdr:rowOff>
    </xdr:to>
    <xdr:pic macro="[0]!InsFot">
      <xdr:nvPicPr>
        <xdr:cNvPr id="161428" name="Imagem 64">
          <a:extLst>
            <a:ext uri="{FF2B5EF4-FFF2-40B4-BE49-F238E27FC236}">
              <a16:creationId xmlns:a16="http://schemas.microsoft.com/office/drawing/2014/main" id="{BBD4C1D5-8FE0-42E5-9472-820640A0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760726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106680</xdr:colOff>
      <xdr:row>187</xdr:row>
      <xdr:rowOff>60960</xdr:rowOff>
    </xdr:from>
    <xdr:to>
      <xdr:col>26</xdr:col>
      <xdr:colOff>114300</xdr:colOff>
      <xdr:row>188</xdr:row>
      <xdr:rowOff>99060</xdr:rowOff>
    </xdr:to>
    <xdr:pic macro="[0]!LmpFoto">
      <xdr:nvPicPr>
        <xdr:cNvPr id="161429" name="Imagem 65">
          <a:extLst>
            <a:ext uri="{FF2B5EF4-FFF2-40B4-BE49-F238E27FC236}">
              <a16:creationId xmlns:a16="http://schemas.microsoft.com/office/drawing/2014/main" id="{FDD0C816-F5D7-4DA2-98EF-4E1B2FDD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2924556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15240</xdr:colOff>
      <xdr:row>175</xdr:row>
      <xdr:rowOff>68580</xdr:rowOff>
    </xdr:from>
    <xdr:to>
      <xdr:col>29</xdr:col>
      <xdr:colOff>137160</xdr:colOff>
      <xdr:row>178</xdr:row>
      <xdr:rowOff>22860</xdr:rowOff>
    </xdr:to>
    <xdr:pic macro="[0]!InsFot">
      <xdr:nvPicPr>
        <xdr:cNvPr id="161430" name="Imagem 66">
          <a:extLst>
            <a:ext uri="{FF2B5EF4-FFF2-40B4-BE49-F238E27FC236}">
              <a16:creationId xmlns:a16="http://schemas.microsoft.com/office/drawing/2014/main" id="{D06CB1CE-8AED-458E-8E0C-9CB4E6A0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2760726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106680</xdr:colOff>
      <xdr:row>187</xdr:row>
      <xdr:rowOff>60960</xdr:rowOff>
    </xdr:from>
    <xdr:to>
      <xdr:col>48</xdr:col>
      <xdr:colOff>114300</xdr:colOff>
      <xdr:row>188</xdr:row>
      <xdr:rowOff>99060</xdr:rowOff>
    </xdr:to>
    <xdr:pic macro="[0]!LmpFoto">
      <xdr:nvPicPr>
        <xdr:cNvPr id="161431" name="Imagem 67">
          <a:extLst>
            <a:ext uri="{FF2B5EF4-FFF2-40B4-BE49-F238E27FC236}">
              <a16:creationId xmlns:a16="http://schemas.microsoft.com/office/drawing/2014/main" id="{FF806601-7312-4602-B94E-9307D06F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2924556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</xdr:colOff>
      <xdr:row>191</xdr:row>
      <xdr:rowOff>68580</xdr:rowOff>
    </xdr:from>
    <xdr:to>
      <xdr:col>7</xdr:col>
      <xdr:colOff>137160</xdr:colOff>
      <xdr:row>194</xdr:row>
      <xdr:rowOff>22860</xdr:rowOff>
    </xdr:to>
    <xdr:pic macro="[0]!InsFot">
      <xdr:nvPicPr>
        <xdr:cNvPr id="161432" name="Imagem 68">
          <a:extLst>
            <a:ext uri="{FF2B5EF4-FFF2-40B4-BE49-F238E27FC236}">
              <a16:creationId xmlns:a16="http://schemas.microsoft.com/office/drawing/2014/main" id="{73E50B87-EA41-4320-B8D2-67116990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980182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106680</xdr:colOff>
      <xdr:row>203</xdr:row>
      <xdr:rowOff>60960</xdr:rowOff>
    </xdr:from>
    <xdr:to>
      <xdr:col>26</xdr:col>
      <xdr:colOff>114300</xdr:colOff>
      <xdr:row>204</xdr:row>
      <xdr:rowOff>99060</xdr:rowOff>
    </xdr:to>
    <xdr:pic macro="[0]!LmpFoto">
      <xdr:nvPicPr>
        <xdr:cNvPr id="161433" name="Imagem 69">
          <a:extLst>
            <a:ext uri="{FF2B5EF4-FFF2-40B4-BE49-F238E27FC236}">
              <a16:creationId xmlns:a16="http://schemas.microsoft.com/office/drawing/2014/main" id="{F73E1E52-EDA0-49C7-BE32-18D6309B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3144012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15240</xdr:colOff>
      <xdr:row>191</xdr:row>
      <xdr:rowOff>68580</xdr:rowOff>
    </xdr:from>
    <xdr:to>
      <xdr:col>29</xdr:col>
      <xdr:colOff>137160</xdr:colOff>
      <xdr:row>194</xdr:row>
      <xdr:rowOff>22860</xdr:rowOff>
    </xdr:to>
    <xdr:pic macro="[0]!InsFot">
      <xdr:nvPicPr>
        <xdr:cNvPr id="161434" name="Imagem 70">
          <a:extLst>
            <a:ext uri="{FF2B5EF4-FFF2-40B4-BE49-F238E27FC236}">
              <a16:creationId xmlns:a16="http://schemas.microsoft.com/office/drawing/2014/main" id="{DBC6CE10-7E66-4A6B-8BD0-B1D61835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6640" y="2980182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106680</xdr:colOff>
      <xdr:row>203</xdr:row>
      <xdr:rowOff>60960</xdr:rowOff>
    </xdr:from>
    <xdr:to>
      <xdr:col>48</xdr:col>
      <xdr:colOff>114300</xdr:colOff>
      <xdr:row>204</xdr:row>
      <xdr:rowOff>99060</xdr:rowOff>
    </xdr:to>
    <xdr:pic macro="[0]!LmpFoto">
      <xdr:nvPicPr>
        <xdr:cNvPr id="161435" name="Imagem 71">
          <a:extLst>
            <a:ext uri="{FF2B5EF4-FFF2-40B4-BE49-F238E27FC236}">
              <a16:creationId xmlns:a16="http://schemas.microsoft.com/office/drawing/2014/main" id="{45A4A1B8-9C28-45E5-BDB6-8CABD6E95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460" y="3144012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</xdr:colOff>
      <xdr:row>110</xdr:row>
      <xdr:rowOff>68580</xdr:rowOff>
    </xdr:from>
    <xdr:to>
      <xdr:col>7</xdr:col>
      <xdr:colOff>137160</xdr:colOff>
      <xdr:row>113</xdr:row>
      <xdr:rowOff>22860</xdr:rowOff>
    </xdr:to>
    <xdr:pic macro="[0]!InsFot">
      <xdr:nvPicPr>
        <xdr:cNvPr id="161436" name="Imagem 74">
          <a:extLst>
            <a:ext uri="{FF2B5EF4-FFF2-40B4-BE49-F238E27FC236}">
              <a16:creationId xmlns:a16="http://schemas.microsoft.com/office/drawing/2014/main" id="{A9ED7ADA-BA80-4246-B352-021C87A1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783300"/>
          <a:ext cx="2819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106680</xdr:colOff>
      <xdr:row>122</xdr:row>
      <xdr:rowOff>60960</xdr:rowOff>
    </xdr:from>
    <xdr:to>
      <xdr:col>26</xdr:col>
      <xdr:colOff>114300</xdr:colOff>
      <xdr:row>123</xdr:row>
      <xdr:rowOff>99060</xdr:rowOff>
    </xdr:to>
    <xdr:pic macro="[0]!LmpFoto">
      <xdr:nvPicPr>
        <xdr:cNvPr id="161437" name="Imagem 75">
          <a:extLst>
            <a:ext uri="{FF2B5EF4-FFF2-40B4-BE49-F238E27FC236}">
              <a16:creationId xmlns:a16="http://schemas.microsoft.com/office/drawing/2014/main" id="{94750B47-A535-453C-8EFF-43E6CCB4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20421600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160020</xdr:colOff>
      <xdr:row>31</xdr:row>
      <xdr:rowOff>114300</xdr:rowOff>
    </xdr:from>
    <xdr:to>
      <xdr:col>16</xdr:col>
      <xdr:colOff>15240</xdr:colOff>
      <xdr:row>34</xdr:row>
      <xdr:rowOff>137160</xdr:rowOff>
    </xdr:to>
    <xdr:pic macro="[0]!VeriAWP">
      <xdr:nvPicPr>
        <xdr:cNvPr id="157165" name="lcaixa" descr="Logo_CAIXA.gif">
          <a:extLst>
            <a:ext uri="{FF2B5EF4-FFF2-40B4-BE49-F238E27FC236}">
              <a16:creationId xmlns:a16="http://schemas.microsoft.com/office/drawing/2014/main" id="{69EA9268-2459-4461-A156-4B14C65490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282440"/>
          <a:ext cx="1295400" cy="312420"/>
        </a:xfrm>
        <a:prstGeom prst="rect">
          <a:avLst/>
        </a:prstGeom>
        <a:noFill/>
        <a:ln w="508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</xdr:colOff>
      <xdr:row>12</xdr:row>
      <xdr:rowOff>38100</xdr:rowOff>
    </xdr:from>
    <xdr:to>
      <xdr:col>6</xdr:col>
      <xdr:colOff>106680</xdr:colOff>
      <xdr:row>12</xdr:row>
      <xdr:rowOff>114300</xdr:rowOff>
    </xdr:to>
    <xdr:sp macro="" textlink="">
      <xdr:nvSpPr>
        <xdr:cNvPr id="157166" name="Quad1">
          <a:extLst>
            <a:ext uri="{FF2B5EF4-FFF2-40B4-BE49-F238E27FC236}">
              <a16:creationId xmlns:a16="http://schemas.microsoft.com/office/drawing/2014/main" id="{91510065-3000-4963-B4F8-61052305A0EE}"/>
            </a:ext>
          </a:extLst>
        </xdr:cNvPr>
        <xdr:cNvSpPr>
          <a:spLocks noChangeArrowheads="1"/>
        </xdr:cNvSpPr>
      </xdr:nvSpPr>
      <xdr:spPr bwMode="auto">
        <a:xfrm>
          <a:off x="83820" y="1531620"/>
          <a:ext cx="83820" cy="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</a:extLst>
      </xdr:spPr>
    </xdr:sp>
    <xdr:clientData/>
  </xdr:twoCellAnchor>
  <xdr:twoCellAnchor>
    <xdr:from>
      <xdr:col>10</xdr:col>
      <xdr:colOff>22860</xdr:colOff>
      <xdr:row>12</xdr:row>
      <xdr:rowOff>38100</xdr:rowOff>
    </xdr:from>
    <xdr:to>
      <xdr:col>10</xdr:col>
      <xdr:colOff>106680</xdr:colOff>
      <xdr:row>12</xdr:row>
      <xdr:rowOff>114300</xdr:rowOff>
    </xdr:to>
    <xdr:sp macro="" textlink="">
      <xdr:nvSpPr>
        <xdr:cNvPr id="157167" name="Quad2">
          <a:extLst>
            <a:ext uri="{FF2B5EF4-FFF2-40B4-BE49-F238E27FC236}">
              <a16:creationId xmlns:a16="http://schemas.microsoft.com/office/drawing/2014/main" id="{C170AFAC-639C-478A-A729-A7B4F5EB2F64}"/>
            </a:ext>
          </a:extLst>
        </xdr:cNvPr>
        <xdr:cNvSpPr>
          <a:spLocks noChangeArrowheads="1"/>
        </xdr:cNvSpPr>
      </xdr:nvSpPr>
      <xdr:spPr bwMode="auto">
        <a:xfrm>
          <a:off x="723900" y="1531620"/>
          <a:ext cx="83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38100</xdr:colOff>
      <xdr:row>2</xdr:row>
      <xdr:rowOff>68580</xdr:rowOff>
    </xdr:from>
    <xdr:to>
      <xdr:col>16</xdr:col>
      <xdr:colOff>53340</xdr:colOff>
      <xdr:row>3</xdr:row>
      <xdr:rowOff>137160</xdr:rowOff>
    </xdr:to>
    <xdr:pic>
      <xdr:nvPicPr>
        <xdr:cNvPr id="157168" name="lcaixa" descr="Logo_CAIXA.gif">
          <a:extLst>
            <a:ext uri="{FF2B5EF4-FFF2-40B4-BE49-F238E27FC236}">
              <a16:creationId xmlns:a16="http://schemas.microsoft.com/office/drawing/2014/main" id="{1C435CD6-3049-4C0F-8A88-CC790FDF3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3840"/>
          <a:ext cx="1295400" cy="274320"/>
        </a:xfrm>
        <a:prstGeom prst="rect">
          <a:avLst/>
        </a:prstGeom>
        <a:noFill/>
        <a:ln w="508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53340</xdr:colOff>
      <xdr:row>106</xdr:row>
      <xdr:rowOff>38100</xdr:rowOff>
    </xdr:from>
    <xdr:to>
      <xdr:col>7</xdr:col>
      <xdr:colOff>129540</xdr:colOff>
      <xdr:row>108</xdr:row>
      <xdr:rowOff>104775</xdr:rowOff>
    </xdr:to>
    <xdr:sp macro="[0]!InsFot" textlink="">
      <xdr:nvSpPr>
        <xdr:cNvPr id="151872" name="Inst01">
          <a:extLst>
            <a:ext uri="{FF2B5EF4-FFF2-40B4-BE49-F238E27FC236}">
              <a16:creationId xmlns:a16="http://schemas.microsoft.com/office/drawing/2014/main" id="{BB23EF67-F553-41EF-9BEE-77754050982E}"/>
            </a:ext>
          </a:extLst>
        </xdr:cNvPr>
        <xdr:cNvSpPr>
          <a:spLocks noChangeArrowheads="1"/>
        </xdr:cNvSpPr>
      </xdr:nvSpPr>
      <xdr:spPr bwMode="auto">
        <a:xfrm>
          <a:off x="104775" y="12954000"/>
          <a:ext cx="228600" cy="333375"/>
        </a:xfrm>
        <a:prstGeom prst="downArrow">
          <a:avLst>
            <a:gd name="adj1" fmla="val 33333"/>
            <a:gd name="adj2" fmla="val 62499"/>
          </a:avLst>
        </a:prstGeom>
        <a:ln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25</xdr:col>
      <xdr:colOff>129540</xdr:colOff>
      <xdr:row>120</xdr:row>
      <xdr:rowOff>85725</xdr:rowOff>
    </xdr:from>
    <xdr:to>
      <xdr:col>26</xdr:col>
      <xdr:colOff>120015</xdr:colOff>
      <xdr:row>121</xdr:row>
      <xdr:rowOff>95250</xdr:rowOff>
    </xdr:to>
    <xdr:sp macro="[0]!LmpFoto" textlink="">
      <xdr:nvSpPr>
        <xdr:cNvPr id="151873" name="Dele01">
          <a:extLst>
            <a:ext uri="{FF2B5EF4-FFF2-40B4-BE49-F238E27FC236}">
              <a16:creationId xmlns:a16="http://schemas.microsoft.com/office/drawing/2014/main" id="{04F845CA-0900-4DF1-A2E4-091D0BFC2396}"/>
            </a:ext>
          </a:extLst>
        </xdr:cNvPr>
        <xdr:cNvSpPr>
          <a:spLocks noChangeArrowheads="1"/>
        </xdr:cNvSpPr>
      </xdr:nvSpPr>
      <xdr:spPr bwMode="auto">
        <a:xfrm>
          <a:off x="3076575" y="14868525"/>
          <a:ext cx="142875" cy="142875"/>
        </a:xfrm>
        <a:prstGeom prst="flowChartSummingJunction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28</xdr:col>
      <xdr:colOff>53340</xdr:colOff>
      <xdr:row>106</xdr:row>
      <xdr:rowOff>38100</xdr:rowOff>
    </xdr:from>
    <xdr:to>
      <xdr:col>29</xdr:col>
      <xdr:colOff>129540</xdr:colOff>
      <xdr:row>108</xdr:row>
      <xdr:rowOff>104775</xdr:rowOff>
    </xdr:to>
    <xdr:sp macro="[0]!InsFot" textlink="">
      <xdr:nvSpPr>
        <xdr:cNvPr id="151874" name="Inst02">
          <a:extLst>
            <a:ext uri="{FF2B5EF4-FFF2-40B4-BE49-F238E27FC236}">
              <a16:creationId xmlns:a16="http://schemas.microsoft.com/office/drawing/2014/main" id="{91338BCC-B742-40D4-BFFC-A2E9121E8D40}"/>
            </a:ext>
          </a:extLst>
        </xdr:cNvPr>
        <xdr:cNvSpPr>
          <a:spLocks noChangeArrowheads="1"/>
        </xdr:cNvSpPr>
      </xdr:nvSpPr>
      <xdr:spPr bwMode="auto">
        <a:xfrm>
          <a:off x="3457575" y="12954000"/>
          <a:ext cx="228600" cy="333375"/>
        </a:xfrm>
        <a:prstGeom prst="downArrow">
          <a:avLst>
            <a:gd name="adj1" fmla="val 33333"/>
            <a:gd name="adj2" fmla="val 62499"/>
          </a:avLst>
        </a:prstGeom>
        <a:ln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47</xdr:col>
      <xdr:colOff>129540</xdr:colOff>
      <xdr:row>120</xdr:row>
      <xdr:rowOff>85725</xdr:rowOff>
    </xdr:from>
    <xdr:to>
      <xdr:col>48</xdr:col>
      <xdr:colOff>120015</xdr:colOff>
      <xdr:row>121</xdr:row>
      <xdr:rowOff>95250</xdr:rowOff>
    </xdr:to>
    <xdr:sp macro="[0]!LmpFoto" textlink="">
      <xdr:nvSpPr>
        <xdr:cNvPr id="151875" name="Dele02">
          <a:extLst>
            <a:ext uri="{FF2B5EF4-FFF2-40B4-BE49-F238E27FC236}">
              <a16:creationId xmlns:a16="http://schemas.microsoft.com/office/drawing/2014/main" id="{F2AA52C4-1D98-4A18-AECD-933E888F6C8D}"/>
            </a:ext>
          </a:extLst>
        </xdr:cNvPr>
        <xdr:cNvSpPr>
          <a:spLocks noChangeArrowheads="1"/>
        </xdr:cNvSpPr>
      </xdr:nvSpPr>
      <xdr:spPr bwMode="auto">
        <a:xfrm>
          <a:off x="6429375" y="14868525"/>
          <a:ext cx="142875" cy="142875"/>
        </a:xfrm>
        <a:prstGeom prst="flowChartSummingJunction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6</xdr:col>
      <xdr:colOff>53340</xdr:colOff>
      <xdr:row>125</xdr:row>
      <xdr:rowOff>38100</xdr:rowOff>
    </xdr:from>
    <xdr:to>
      <xdr:col>7</xdr:col>
      <xdr:colOff>129540</xdr:colOff>
      <xdr:row>127</xdr:row>
      <xdr:rowOff>104775</xdr:rowOff>
    </xdr:to>
    <xdr:sp macro="[0]!InsFot" textlink="">
      <xdr:nvSpPr>
        <xdr:cNvPr id="151876" name="Inst03">
          <a:extLst>
            <a:ext uri="{FF2B5EF4-FFF2-40B4-BE49-F238E27FC236}">
              <a16:creationId xmlns:a16="http://schemas.microsoft.com/office/drawing/2014/main" id="{B020B63D-A473-4340-A084-E3D5BA6BEC98}"/>
            </a:ext>
          </a:extLst>
        </xdr:cNvPr>
        <xdr:cNvSpPr>
          <a:spLocks noChangeArrowheads="1"/>
        </xdr:cNvSpPr>
      </xdr:nvSpPr>
      <xdr:spPr bwMode="auto">
        <a:xfrm>
          <a:off x="104775" y="15087600"/>
          <a:ext cx="228600" cy="333375"/>
        </a:xfrm>
        <a:prstGeom prst="downArrow">
          <a:avLst>
            <a:gd name="adj1" fmla="val 33333"/>
            <a:gd name="adj2" fmla="val 62499"/>
          </a:avLst>
        </a:prstGeom>
        <a:ln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25</xdr:col>
      <xdr:colOff>129540</xdr:colOff>
      <xdr:row>139</xdr:row>
      <xdr:rowOff>85725</xdr:rowOff>
    </xdr:from>
    <xdr:to>
      <xdr:col>26</xdr:col>
      <xdr:colOff>120015</xdr:colOff>
      <xdr:row>140</xdr:row>
      <xdr:rowOff>95250</xdr:rowOff>
    </xdr:to>
    <xdr:sp macro="[0]!LmpFoto" textlink="">
      <xdr:nvSpPr>
        <xdr:cNvPr id="151877" name="Dele03">
          <a:extLst>
            <a:ext uri="{FF2B5EF4-FFF2-40B4-BE49-F238E27FC236}">
              <a16:creationId xmlns:a16="http://schemas.microsoft.com/office/drawing/2014/main" id="{91D24B70-4970-4E32-92F6-4407FA50920C}"/>
            </a:ext>
          </a:extLst>
        </xdr:cNvPr>
        <xdr:cNvSpPr>
          <a:spLocks noChangeArrowheads="1"/>
        </xdr:cNvSpPr>
      </xdr:nvSpPr>
      <xdr:spPr bwMode="auto">
        <a:xfrm>
          <a:off x="3076575" y="17002125"/>
          <a:ext cx="142875" cy="142875"/>
        </a:xfrm>
        <a:prstGeom prst="flowChartSummingJunction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28</xdr:col>
      <xdr:colOff>53340</xdr:colOff>
      <xdr:row>125</xdr:row>
      <xdr:rowOff>38100</xdr:rowOff>
    </xdr:from>
    <xdr:to>
      <xdr:col>29</xdr:col>
      <xdr:colOff>129540</xdr:colOff>
      <xdr:row>127</xdr:row>
      <xdr:rowOff>104775</xdr:rowOff>
    </xdr:to>
    <xdr:sp macro="[0]!InsFot" textlink="">
      <xdr:nvSpPr>
        <xdr:cNvPr id="151878" name="Inst04">
          <a:extLst>
            <a:ext uri="{FF2B5EF4-FFF2-40B4-BE49-F238E27FC236}">
              <a16:creationId xmlns:a16="http://schemas.microsoft.com/office/drawing/2014/main" id="{29B10A40-CAF0-421F-959A-1F74E9AB7C70}"/>
            </a:ext>
          </a:extLst>
        </xdr:cNvPr>
        <xdr:cNvSpPr>
          <a:spLocks noChangeArrowheads="1"/>
        </xdr:cNvSpPr>
      </xdr:nvSpPr>
      <xdr:spPr bwMode="auto">
        <a:xfrm>
          <a:off x="3457575" y="15087600"/>
          <a:ext cx="228600" cy="333375"/>
        </a:xfrm>
        <a:prstGeom prst="downArrow">
          <a:avLst>
            <a:gd name="adj1" fmla="val 33333"/>
            <a:gd name="adj2" fmla="val 62499"/>
          </a:avLst>
        </a:prstGeom>
        <a:ln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47</xdr:col>
      <xdr:colOff>129540</xdr:colOff>
      <xdr:row>139</xdr:row>
      <xdr:rowOff>85725</xdr:rowOff>
    </xdr:from>
    <xdr:to>
      <xdr:col>48</xdr:col>
      <xdr:colOff>120015</xdr:colOff>
      <xdr:row>140</xdr:row>
      <xdr:rowOff>95250</xdr:rowOff>
    </xdr:to>
    <xdr:sp macro="[0]!LmpFoto" textlink="">
      <xdr:nvSpPr>
        <xdr:cNvPr id="151879" name="Dele04">
          <a:extLst>
            <a:ext uri="{FF2B5EF4-FFF2-40B4-BE49-F238E27FC236}">
              <a16:creationId xmlns:a16="http://schemas.microsoft.com/office/drawing/2014/main" id="{5A0B04F1-9134-45A0-BD17-B5C42C4B6103}"/>
            </a:ext>
          </a:extLst>
        </xdr:cNvPr>
        <xdr:cNvSpPr>
          <a:spLocks noChangeArrowheads="1"/>
        </xdr:cNvSpPr>
      </xdr:nvSpPr>
      <xdr:spPr bwMode="auto">
        <a:xfrm>
          <a:off x="6429375" y="17002125"/>
          <a:ext cx="142875" cy="142875"/>
        </a:xfrm>
        <a:prstGeom prst="flowChartSummingJunction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6</xdr:col>
      <xdr:colOff>53340</xdr:colOff>
      <xdr:row>142</xdr:row>
      <xdr:rowOff>38100</xdr:rowOff>
    </xdr:from>
    <xdr:to>
      <xdr:col>7</xdr:col>
      <xdr:colOff>129540</xdr:colOff>
      <xdr:row>144</xdr:row>
      <xdr:rowOff>104775</xdr:rowOff>
    </xdr:to>
    <xdr:sp macro="[0]!InsFot" textlink="">
      <xdr:nvSpPr>
        <xdr:cNvPr id="151880" name="Inst05">
          <a:extLst>
            <a:ext uri="{FF2B5EF4-FFF2-40B4-BE49-F238E27FC236}">
              <a16:creationId xmlns:a16="http://schemas.microsoft.com/office/drawing/2014/main" id="{B98261E9-D061-4464-BC8D-DCE28C302F82}"/>
            </a:ext>
          </a:extLst>
        </xdr:cNvPr>
        <xdr:cNvSpPr>
          <a:spLocks noChangeArrowheads="1"/>
        </xdr:cNvSpPr>
      </xdr:nvSpPr>
      <xdr:spPr bwMode="auto">
        <a:xfrm>
          <a:off x="104775" y="17221200"/>
          <a:ext cx="228600" cy="333375"/>
        </a:xfrm>
        <a:prstGeom prst="downArrow">
          <a:avLst>
            <a:gd name="adj1" fmla="val 33333"/>
            <a:gd name="adj2" fmla="val 62499"/>
          </a:avLst>
        </a:prstGeom>
        <a:ln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25</xdr:col>
      <xdr:colOff>129540</xdr:colOff>
      <xdr:row>156</xdr:row>
      <xdr:rowOff>85725</xdr:rowOff>
    </xdr:from>
    <xdr:to>
      <xdr:col>26</xdr:col>
      <xdr:colOff>120015</xdr:colOff>
      <xdr:row>157</xdr:row>
      <xdr:rowOff>95250</xdr:rowOff>
    </xdr:to>
    <xdr:sp macro="[0]!LmpFoto" textlink="">
      <xdr:nvSpPr>
        <xdr:cNvPr id="151881" name="Dele05">
          <a:extLst>
            <a:ext uri="{FF2B5EF4-FFF2-40B4-BE49-F238E27FC236}">
              <a16:creationId xmlns:a16="http://schemas.microsoft.com/office/drawing/2014/main" id="{7D46370E-D389-46A2-B3AF-5174559C0004}"/>
            </a:ext>
          </a:extLst>
        </xdr:cNvPr>
        <xdr:cNvSpPr>
          <a:spLocks noChangeArrowheads="1"/>
        </xdr:cNvSpPr>
      </xdr:nvSpPr>
      <xdr:spPr bwMode="auto">
        <a:xfrm>
          <a:off x="3076575" y="19135725"/>
          <a:ext cx="142875" cy="142875"/>
        </a:xfrm>
        <a:prstGeom prst="flowChartSummingJunction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28</xdr:col>
      <xdr:colOff>53340</xdr:colOff>
      <xdr:row>142</xdr:row>
      <xdr:rowOff>38100</xdr:rowOff>
    </xdr:from>
    <xdr:to>
      <xdr:col>29</xdr:col>
      <xdr:colOff>129540</xdr:colOff>
      <xdr:row>144</xdr:row>
      <xdr:rowOff>104775</xdr:rowOff>
    </xdr:to>
    <xdr:sp macro="[0]!InsFot" textlink="">
      <xdr:nvSpPr>
        <xdr:cNvPr id="151882" name="Inst06">
          <a:extLst>
            <a:ext uri="{FF2B5EF4-FFF2-40B4-BE49-F238E27FC236}">
              <a16:creationId xmlns:a16="http://schemas.microsoft.com/office/drawing/2014/main" id="{1E741F55-F60C-4E51-AC74-A433A0A080E7}"/>
            </a:ext>
          </a:extLst>
        </xdr:cNvPr>
        <xdr:cNvSpPr>
          <a:spLocks noChangeArrowheads="1"/>
        </xdr:cNvSpPr>
      </xdr:nvSpPr>
      <xdr:spPr bwMode="auto">
        <a:xfrm>
          <a:off x="3457575" y="17221200"/>
          <a:ext cx="228600" cy="333375"/>
        </a:xfrm>
        <a:prstGeom prst="downArrow">
          <a:avLst>
            <a:gd name="adj1" fmla="val 33333"/>
            <a:gd name="adj2" fmla="val 62499"/>
          </a:avLst>
        </a:prstGeom>
        <a:ln>
          <a:headEnd/>
          <a:tailE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pt-BR"/>
        </a:p>
      </xdr:txBody>
    </xdr:sp>
    <xdr:clientData fPrintsWithSheet="0"/>
  </xdr:twoCellAnchor>
  <xdr:twoCellAnchor>
    <xdr:from>
      <xdr:col>47</xdr:col>
      <xdr:colOff>129540</xdr:colOff>
      <xdr:row>156</xdr:row>
      <xdr:rowOff>85725</xdr:rowOff>
    </xdr:from>
    <xdr:to>
      <xdr:col>48</xdr:col>
      <xdr:colOff>120015</xdr:colOff>
      <xdr:row>157</xdr:row>
      <xdr:rowOff>95250</xdr:rowOff>
    </xdr:to>
    <xdr:sp macro="[0]!LmpFoto" textlink="">
      <xdr:nvSpPr>
        <xdr:cNvPr id="151883" name="Dele06">
          <a:extLst>
            <a:ext uri="{FF2B5EF4-FFF2-40B4-BE49-F238E27FC236}">
              <a16:creationId xmlns:a16="http://schemas.microsoft.com/office/drawing/2014/main" id="{47BBAB62-E081-48FB-981A-B6034E1E4C1A}"/>
            </a:ext>
          </a:extLst>
        </xdr:cNvPr>
        <xdr:cNvSpPr>
          <a:spLocks noChangeArrowheads="1"/>
        </xdr:cNvSpPr>
      </xdr:nvSpPr>
      <xdr:spPr bwMode="auto">
        <a:xfrm>
          <a:off x="6429375" y="19135725"/>
          <a:ext cx="142875" cy="142875"/>
        </a:xfrm>
        <a:prstGeom prst="flowChartSummingJunction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/>
        <a:lstStyle/>
        <a:p>
          <a:endParaRPr lang="pt-BR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160020</xdr:colOff>
      <xdr:row>31</xdr:row>
      <xdr:rowOff>114300</xdr:rowOff>
    </xdr:from>
    <xdr:to>
      <xdr:col>16</xdr:col>
      <xdr:colOff>15240</xdr:colOff>
      <xdr:row>34</xdr:row>
      <xdr:rowOff>137160</xdr:rowOff>
    </xdr:to>
    <xdr:pic macro="[0]!VeriAWP">
      <xdr:nvPicPr>
        <xdr:cNvPr id="153889" name="lcaixa" descr="Logo_CAIXA.gif">
          <a:extLst>
            <a:ext uri="{FF2B5EF4-FFF2-40B4-BE49-F238E27FC236}">
              <a16:creationId xmlns:a16="http://schemas.microsoft.com/office/drawing/2014/main" id="{9F62BAE8-4851-4183-A31A-CF07379841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328160"/>
          <a:ext cx="1295400" cy="312420"/>
        </a:xfrm>
        <a:prstGeom prst="rect">
          <a:avLst/>
        </a:prstGeom>
        <a:noFill/>
        <a:ln w="508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</xdr:colOff>
      <xdr:row>2</xdr:row>
      <xdr:rowOff>68580</xdr:rowOff>
    </xdr:from>
    <xdr:to>
      <xdr:col>16</xdr:col>
      <xdr:colOff>53340</xdr:colOff>
      <xdr:row>3</xdr:row>
      <xdr:rowOff>137160</xdr:rowOff>
    </xdr:to>
    <xdr:pic>
      <xdr:nvPicPr>
        <xdr:cNvPr id="153890" name="lcaixa" descr="Logo_CAIXA.gif">
          <a:extLst>
            <a:ext uri="{FF2B5EF4-FFF2-40B4-BE49-F238E27FC236}">
              <a16:creationId xmlns:a16="http://schemas.microsoft.com/office/drawing/2014/main" id="{2C99C24A-FE70-43C9-B695-507A7ECEB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3840"/>
          <a:ext cx="1295400" cy="274320"/>
        </a:xfrm>
        <a:prstGeom prst="rect">
          <a:avLst/>
        </a:prstGeom>
        <a:noFill/>
        <a:ln w="508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>
    <pageSetUpPr fitToPage="1"/>
  </sheetPr>
  <dimension ref="A1:GZ219"/>
  <sheetViews>
    <sheetView showGridLines="0" tabSelected="1" view="pageBreakPreview" topLeftCell="F29" zoomScaleNormal="100" zoomScaleSheetLayoutView="100" workbookViewId="0">
      <selection activeCell="N73" sqref="N73:AA73"/>
    </sheetView>
  </sheetViews>
  <sheetFormatPr defaultColWidth="3.7109375" defaultRowHeight="12.75" x14ac:dyDescent="0.2"/>
  <cols>
    <col min="1" max="4" width="6.7109375" style="7" hidden="1" customWidth="1"/>
    <col min="5" max="5" width="6.7109375" style="8" hidden="1" customWidth="1"/>
    <col min="6" max="6" width="0.85546875" style="11" customWidth="1"/>
    <col min="7" max="49" width="2.28515625" style="11" customWidth="1"/>
    <col min="50" max="50" width="0.85546875" style="11" customWidth="1"/>
    <col min="51" max="51" width="4.7109375" style="11" customWidth="1"/>
    <col min="52" max="52" width="4.7109375" style="10" customWidth="1"/>
    <col min="53" max="65" width="4.7109375" style="10" hidden="1" customWidth="1"/>
    <col min="66" max="66" width="18.85546875" style="10" hidden="1" customWidth="1"/>
    <col min="67" max="70" width="4.7109375" style="10" hidden="1" customWidth="1"/>
    <col min="71" max="79" width="4.7109375" style="10" customWidth="1"/>
    <col min="80" max="103" width="3.7109375" style="10"/>
    <col min="104" max="104" width="30.7109375" style="10" customWidth="1"/>
    <col min="105" max="117" width="3.7109375" style="10"/>
    <col min="118" max="16384" width="3.7109375" style="11"/>
  </cols>
  <sheetData>
    <row r="1" spans="1:190" ht="5.0999999999999996" hidden="1" customHeight="1" x14ac:dyDescent="0.2">
      <c r="F1" s="9" t="s">
        <v>0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9" t="s">
        <v>1</v>
      </c>
      <c r="BA1" s="15" t="str">
        <f>Lista!A1</f>
        <v>Teto</v>
      </c>
      <c r="BB1" s="15" t="str">
        <f>Lista!B1</f>
        <v>Cobertura</v>
      </c>
      <c r="BC1" s="15" t="str">
        <f>Lista!C1</f>
        <v>Acabamento Externo/Interno</v>
      </c>
      <c r="BD1" s="15" t="str">
        <f>Lista!D1</f>
        <v>Esquadrias Externas/Internas</v>
      </c>
      <c r="BE1" s="15" t="str">
        <f>Lista!F1</f>
        <v>Revestimento Piso Áreas Molhadas</v>
      </c>
      <c r="BF1" s="15" t="str">
        <f>Lista!E1</f>
        <v>Revestimento Parede Áreas Molhadas</v>
      </c>
      <c r="BG1" s="15" t="str">
        <f>Lista!G1</f>
        <v>Revestimento Piso Áreas Secas</v>
      </c>
      <c r="BH1" s="15" t="str">
        <f>Lista!H1</f>
        <v xml:space="preserve">Paredes/Painéis </v>
      </c>
      <c r="BI1" s="15" t="str">
        <f>Lista!I1</f>
        <v>Louças e Metais</v>
      </c>
      <c r="BJ1" s="15" t="str">
        <f>Lista!J1</f>
        <v>Abastecimento d'Água</v>
      </c>
      <c r="BK1" s="15" t="str">
        <f>Lista!K1</f>
        <v>Coleta/Tratamento de Esgoto</v>
      </c>
      <c r="BL1" s="15" t="str">
        <f>Lista!L1</f>
        <v>Drenagem</v>
      </c>
      <c r="BM1" s="15" t="str">
        <f>Lista!M1</f>
        <v>Geração Alternativa de Energia</v>
      </c>
    </row>
    <row r="2" spans="1:190" s="15" customFormat="1" ht="14.25" x14ac:dyDescent="0.2">
      <c r="A2" s="12" t="s">
        <v>2</v>
      </c>
      <c r="B2" s="13" t="s">
        <v>3</v>
      </c>
      <c r="C2" s="12" t="s">
        <v>4</v>
      </c>
      <c r="D2" s="12" t="s">
        <v>5</v>
      </c>
      <c r="E2" s="12" t="s">
        <v>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3"/>
      <c r="BA2" s="84" t="str">
        <f>Lista!A2</f>
        <v>Telha aparente</v>
      </c>
      <c r="BB2" s="84" t="str">
        <f>Lista!B2</f>
        <v>Telha Metálica c/ Platibanda</v>
      </c>
      <c r="BC2" s="84" t="str">
        <f>Lista!C2</f>
        <v>Sem revestimento</v>
      </c>
      <c r="BD2" s="84" t="str">
        <f>Lista!D2</f>
        <v>Alumínio</v>
      </c>
      <c r="BE2" s="84" t="str">
        <f>Lista!E2</f>
        <v>Cimentado</v>
      </c>
      <c r="BF2" s="84" t="str">
        <f>Lista!F2</f>
        <v>Cimentado</v>
      </c>
      <c r="BG2" s="84" t="str">
        <f>Lista!G2</f>
        <v>Cimentado</v>
      </c>
      <c r="BH2" s="84" t="str">
        <f>Lista!H2</f>
        <v>Alvenaria</v>
      </c>
      <c r="BI2" s="84" t="str">
        <f>Lista!I2</f>
        <v>Linha Popular</v>
      </c>
      <c r="BJ2" s="84" t="str">
        <f>Lista!J2</f>
        <v>Concessionária</v>
      </c>
      <c r="BK2" s="84" t="str">
        <f>Lista!K2</f>
        <v>Rede de Esgoto</v>
      </c>
      <c r="BL2" s="84" t="str">
        <f>Lista!L2</f>
        <v>Rede de Água Pluvial</v>
      </c>
      <c r="BM2" s="84" t="str">
        <f>Lista!M2</f>
        <v>Nenhuma</v>
      </c>
      <c r="BN2" s="84" t="str">
        <f>Lista!N2</f>
        <v>Não</v>
      </c>
      <c r="BO2" s="84" t="str">
        <f>Lista!O2</f>
        <v>Cozinha</v>
      </c>
      <c r="BP2" s="84" t="str">
        <f>Lista!P2</f>
        <v>Isolada</v>
      </c>
      <c r="BQ2" s="84" t="str">
        <f>Lista!Q2</f>
        <v>Não</v>
      </c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</row>
    <row r="3" spans="1:190" s="10" customFormat="1" ht="18" x14ac:dyDescent="0.2">
      <c r="A3" s="16"/>
      <c r="B3" s="16"/>
      <c r="C3" s="12"/>
      <c r="D3" s="12"/>
      <c r="E3" s="17"/>
      <c r="F3" s="18"/>
      <c r="G3" s="18"/>
      <c r="H3" s="18"/>
      <c r="I3" s="4"/>
      <c r="J3" s="4"/>
      <c r="K3" s="4"/>
      <c r="L3" s="4"/>
      <c r="M3" s="4"/>
      <c r="N3" s="4"/>
      <c r="O3" s="4"/>
      <c r="P3" s="4"/>
      <c r="Q3" s="4"/>
      <c r="R3" s="18"/>
      <c r="S3" s="18"/>
      <c r="T3" s="571" t="s">
        <v>7</v>
      </c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18"/>
      <c r="AW3" s="18"/>
      <c r="AX3" s="18"/>
      <c r="BA3" s="84" t="str">
        <f>Lista!A3</f>
        <v>Forro</v>
      </c>
      <c r="BB3" s="84" t="str">
        <f>Lista!B3</f>
        <v>Telha Metálica s/ Platibanda</v>
      </c>
      <c r="BC3" s="84" t="str">
        <f>Lista!C3</f>
        <v>Pintura/Textura/Grafiato</v>
      </c>
      <c r="BD3" s="84" t="str">
        <f>Lista!D3</f>
        <v>Ferro</v>
      </c>
      <c r="BE3" s="84" t="str">
        <f>Lista!E3</f>
        <v>Cerâmica Comercial</v>
      </c>
      <c r="BF3" s="84" t="str">
        <f>Lista!F3</f>
        <v>Cerâmica Comercial</v>
      </c>
      <c r="BG3" s="84" t="str">
        <f>Lista!G3</f>
        <v>Cerâmica Comercial</v>
      </c>
      <c r="BH3" s="84" t="str">
        <f>Lista!H3</f>
        <v>Gesso</v>
      </c>
      <c r="BI3" s="84" t="str">
        <f>Lista!I3</f>
        <v>Linha Média</v>
      </c>
      <c r="BJ3" s="84" t="str">
        <f>Lista!J3</f>
        <v>Poço</v>
      </c>
      <c r="BK3" s="84" t="str">
        <f>Lista!K3</f>
        <v>Fossa e Filtro</v>
      </c>
      <c r="BL3" s="84" t="str">
        <f>Lista!L3</f>
        <v>Interna ao terreno</v>
      </c>
      <c r="BM3" s="84" t="str">
        <f>Lista!M3</f>
        <v>Fotovoltaica</v>
      </c>
      <c r="BN3" s="84" t="str">
        <f>Lista!N3</f>
        <v>Interna</v>
      </c>
      <c r="BO3" s="84" t="str">
        <f>Lista!O3</f>
        <v>Cozinha+A.Serviço</v>
      </c>
      <c r="BP3" s="84" t="str">
        <f>Lista!P3</f>
        <v>Isolada(parte empr.não-condom.)</v>
      </c>
      <c r="BQ3" s="84" t="str">
        <f>Lista!Q3</f>
        <v>Aquecimento solar</v>
      </c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</row>
    <row r="4" spans="1:190" s="10" customFormat="1" ht="15" x14ac:dyDescent="0.2">
      <c r="A4" s="16">
        <v>1</v>
      </c>
      <c r="B4" s="16"/>
      <c r="C4" s="12"/>
      <c r="D4" s="12"/>
      <c r="E4" s="17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19"/>
      <c r="S4" s="19"/>
      <c r="T4" s="572" t="s">
        <v>8</v>
      </c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19"/>
      <c r="AW4" s="19"/>
      <c r="AX4" s="19"/>
      <c r="BA4" s="84" t="str">
        <f>Lista!A4</f>
        <v>Laje</v>
      </c>
      <c r="BB4" s="84" t="str">
        <f>Lista!B4</f>
        <v>Telha de Fibrocimto. c/ Platibanda</v>
      </c>
      <c r="BC4" s="84" t="str">
        <f>Lista!C4</f>
        <v>Pint./Text./Grafto. e det. em Pedra/Cerâmica</v>
      </c>
      <c r="BD4" s="84" t="str">
        <f>Lista!D4</f>
        <v>Vidro Temperado</v>
      </c>
      <c r="BE4" s="84" t="str">
        <f>Lista!E4</f>
        <v>São Tomé</v>
      </c>
      <c r="BF4" s="84" t="str">
        <f>Lista!F4</f>
        <v>Pedra</v>
      </c>
      <c r="BG4" s="84" t="str">
        <f>Lista!G4</f>
        <v>Pedra</v>
      </c>
      <c r="BH4" s="84" t="str">
        <f>Lista!H4</f>
        <v>Madeira</v>
      </c>
      <c r="BI4" s="84" t="str">
        <f>Lista!I4</f>
        <v>Linha Luxo</v>
      </c>
      <c r="BJ4" s="84" t="str">
        <f>Lista!J4</f>
        <v>Outra</v>
      </c>
      <c r="BK4" s="84" t="str">
        <f>Lista!K4</f>
        <v>Fossa e Sumidouro</v>
      </c>
      <c r="BL4" s="84" t="str">
        <f>Lista!L4</f>
        <v>Outra</v>
      </c>
      <c r="BM4" s="84" t="str">
        <f>Lista!M4</f>
        <v>Eólica</v>
      </c>
      <c r="BN4" s="84" t="str">
        <f>Lista!N4</f>
        <v>Externa coberta</v>
      </c>
      <c r="BO4" s="84" t="str">
        <f>Lista!O4</f>
        <v>Cozinha+Copa</v>
      </c>
      <c r="BP4" s="84" t="str">
        <f>Lista!P4</f>
        <v>Condomínio</v>
      </c>
      <c r="BQ4" s="84" t="str">
        <f>Lista!Q4</f>
        <v>Aquecimento à gás</v>
      </c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</row>
    <row r="5" spans="1:190" s="10" customFormat="1" ht="13.5" x14ac:dyDescent="0.2">
      <c r="A5" s="16" t="s">
        <v>9</v>
      </c>
      <c r="B5" s="16"/>
      <c r="C5" s="12"/>
      <c r="D5" s="12"/>
      <c r="E5" s="17"/>
      <c r="F5" s="21"/>
      <c r="G5" s="21"/>
      <c r="H5" s="2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73" t="s">
        <v>10</v>
      </c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BA5" s="84" t="str">
        <f>Lista!A5</f>
        <v>Laje+Forro</v>
      </c>
      <c r="BB5" s="84" t="str">
        <f>Lista!B5</f>
        <v>Telha de Fibrocimto. s/ Platibanda</v>
      </c>
      <c r="BC5" s="84" t="str">
        <f>Lista!C5</f>
        <v>Cerâmica/Porcelanato</v>
      </c>
      <c r="BD5" s="84" t="str">
        <f>Lista!D5</f>
        <v>PVC</v>
      </c>
      <c r="BE5" s="84" t="str">
        <f>Lista!E5</f>
        <v>Emborrachado</v>
      </c>
      <c r="BF5" s="84" t="str">
        <f>Lista!F5</f>
        <v>Porcelanato 1ª</v>
      </c>
      <c r="BG5" s="84" t="str">
        <f>Lista!G5</f>
        <v>Vinílico</v>
      </c>
      <c r="BH5" s="84" t="str">
        <f>Lista!H5</f>
        <v>Concreto</v>
      </c>
      <c r="BI5" s="84">
        <f>Lista!I5</f>
        <v>0</v>
      </c>
      <c r="BJ5" s="84">
        <f>Lista!J5</f>
        <v>0</v>
      </c>
      <c r="BK5" s="84" t="str">
        <f>Lista!K5</f>
        <v>Outra</v>
      </c>
      <c r="BL5" s="84">
        <f>Lista!L5</f>
        <v>0</v>
      </c>
      <c r="BM5" s="84" t="str">
        <f>Lista!M5</f>
        <v>Outra</v>
      </c>
      <c r="BN5" s="84" t="str">
        <f>Lista!N5</f>
        <v>Externa descoberta</v>
      </c>
      <c r="BO5" s="84" t="str">
        <f>Lista!O5</f>
        <v>Cozinha americana</v>
      </c>
      <c r="BP5" s="84">
        <f>Lista!P5</f>
        <v>0</v>
      </c>
      <c r="BQ5" s="84">
        <f>Lista!Q5</f>
        <v>0</v>
      </c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</row>
    <row r="6" spans="1:190" s="10" customFormat="1" x14ac:dyDescent="0.2">
      <c r="A6" s="16"/>
      <c r="B6" s="16"/>
      <c r="C6" s="12"/>
      <c r="D6" s="12"/>
      <c r="E6" s="17"/>
      <c r="F6"/>
      <c r="G6" s="22" t="s">
        <v>11</v>
      </c>
      <c r="H6"/>
      <c r="I6"/>
      <c r="J6" s="17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BA6" s="84" t="str">
        <f>Lista!A6</f>
        <v>Outros</v>
      </c>
      <c r="BB6" s="84" t="str">
        <f>Lista!B6</f>
        <v>Telha de Barro/Concreto</v>
      </c>
      <c r="BC6" s="84" t="s">
        <v>12</v>
      </c>
      <c r="BD6" s="84" t="str">
        <f>Lista!D6</f>
        <v>Madeira</v>
      </c>
      <c r="BE6" s="84" t="str">
        <f>Lista!E6</f>
        <v>Granita</v>
      </c>
      <c r="BF6" s="84" t="str">
        <f>Lista!F6</f>
        <v>Porcelanato 2ª</v>
      </c>
      <c r="BG6" s="84" t="str">
        <f>Lista!G6</f>
        <v>Emborrachado</v>
      </c>
      <c r="BH6" s="84" t="str">
        <f>Lista!H6</f>
        <v>Aço</v>
      </c>
      <c r="BI6" s="84">
        <f>Lista!I6</f>
        <v>0</v>
      </c>
      <c r="BJ6" s="84">
        <f>Lista!J6</f>
        <v>0</v>
      </c>
      <c r="BK6" s="84">
        <f>Lista!K6</f>
        <v>0</v>
      </c>
      <c r="BL6" s="84">
        <f>Lista!L6</f>
        <v>0</v>
      </c>
      <c r="BM6" s="84">
        <f>Lista!M6</f>
        <v>0</v>
      </c>
      <c r="BN6" s="84">
        <f>Lista!N6</f>
        <v>0</v>
      </c>
      <c r="BO6" s="84">
        <f>Lista!O6</f>
        <v>0</v>
      </c>
      <c r="BP6" s="84">
        <f>Lista!P6</f>
        <v>0</v>
      </c>
      <c r="BQ6" s="84">
        <f>Lista!Q6</f>
        <v>0</v>
      </c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</row>
    <row r="7" spans="1:190" s="10" customFormat="1" ht="3.95" customHeight="1" x14ac:dyDescent="0.2">
      <c r="A7" s="16"/>
      <c r="B7" s="16"/>
      <c r="C7" s="12"/>
      <c r="D7" s="12"/>
      <c r="E7" s="17"/>
      <c r="F7"/>
      <c r="G7" s="23"/>
      <c r="H7" s="23"/>
      <c r="I7" s="2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BA7" s="84">
        <f>Lista!A7</f>
        <v>0</v>
      </c>
      <c r="BB7" s="84" t="str">
        <f>Lista!B7</f>
        <v>Laje Impermeabilizada</v>
      </c>
      <c r="BC7" s="84"/>
      <c r="BD7" s="84" t="str">
        <f>Lista!D7</f>
        <v>Outros</v>
      </c>
      <c r="BE7" s="84" t="str">
        <f>Lista!E7</f>
        <v>Formicado</v>
      </c>
      <c r="BF7" s="84" t="str">
        <f>Lista!F7</f>
        <v>Granito/Mármore</v>
      </c>
      <c r="BG7" s="84" t="str">
        <f>Lista!G7</f>
        <v>Porcelanato 1ª</v>
      </c>
      <c r="BH7" s="84" t="str">
        <f>Lista!H7</f>
        <v>Outros</v>
      </c>
      <c r="BI7" s="84">
        <f>Lista!I7</f>
        <v>0</v>
      </c>
      <c r="BJ7" s="84">
        <f>Lista!J7</f>
        <v>0</v>
      </c>
      <c r="BK7" s="84">
        <f>Lista!K7</f>
        <v>0</v>
      </c>
      <c r="BL7" s="84">
        <f>Lista!L7</f>
        <v>0</v>
      </c>
      <c r="BM7" s="84">
        <f>Lista!M7</f>
        <v>0</v>
      </c>
      <c r="BN7" s="84">
        <f>Lista!N7</f>
        <v>0</v>
      </c>
      <c r="BO7" s="84">
        <f>Lista!O7</f>
        <v>0</v>
      </c>
      <c r="BP7" s="84">
        <f>Lista!P7</f>
        <v>0</v>
      </c>
      <c r="BQ7" s="84">
        <f>Lista!Q7</f>
        <v>0</v>
      </c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</row>
    <row r="8" spans="1:190" s="10" customFormat="1" x14ac:dyDescent="0.2">
      <c r="A8" s="16"/>
      <c r="B8" s="16"/>
      <c r="C8" s="12"/>
      <c r="D8" s="12"/>
      <c r="E8" s="17"/>
      <c r="F8"/>
      <c r="G8" s="21" t="s">
        <v>13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BA8" s="84">
        <f>Lista!A8</f>
        <v>0</v>
      </c>
      <c r="BB8" s="84" t="str">
        <f>Lista!B8</f>
        <v>Outros</v>
      </c>
      <c r="BC8" s="84">
        <f>Lista!C8</f>
        <v>0</v>
      </c>
      <c r="BD8" s="84">
        <f>Lista!D8</f>
        <v>0</v>
      </c>
      <c r="BE8" s="84" t="str">
        <f>Lista!E8</f>
        <v>Porcelanato 2ª</v>
      </c>
      <c r="BF8" s="84" t="str">
        <f>Lista!F8</f>
        <v>Outros</v>
      </c>
      <c r="BG8" s="84" t="str">
        <f>Lista!G8</f>
        <v>Porcelanato 2ª</v>
      </c>
      <c r="BH8" s="84">
        <f>Lista!H8</f>
        <v>0</v>
      </c>
      <c r="BI8" s="84">
        <f>Lista!I8</f>
        <v>0</v>
      </c>
      <c r="BJ8" s="84">
        <f>Proposta_Constr_Individual!BC67</f>
        <v>0</v>
      </c>
      <c r="BK8" s="84">
        <f>Proposta_Constr_Individual!BD67</f>
        <v>0</v>
      </c>
      <c r="BL8" s="84">
        <f>Proposta_Constr_Individual!BE67</f>
        <v>0</v>
      </c>
      <c r="BM8" s="84">
        <f>Proposta_Constr_Individual!BF67</f>
        <v>0</v>
      </c>
      <c r="BN8" s="84">
        <f>Proposta_Constr_Individual!BG67</f>
        <v>0</v>
      </c>
      <c r="BO8" s="84">
        <f>Proposta_Constr_Individual!BH67</f>
        <v>0</v>
      </c>
      <c r="BP8" s="84">
        <f>Proposta_Constr_Individual!BI67</f>
        <v>0</v>
      </c>
      <c r="BQ8" s="84">
        <f>Proposta_Constr_Individual!BJ67</f>
        <v>0</v>
      </c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</row>
    <row r="9" spans="1:190" s="10" customFormat="1" ht="3.95" customHeight="1" x14ac:dyDescent="0.2">
      <c r="A9" s="16"/>
      <c r="B9" s="16"/>
      <c r="C9" s="12"/>
      <c r="D9" s="12"/>
      <c r="E9" s="17"/>
      <c r="F9"/>
      <c r="G9" s="23"/>
      <c r="H9" s="23"/>
      <c r="I9" s="2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BA9" s="84">
        <f>Lista!A9</f>
        <v>0</v>
      </c>
      <c r="BB9" s="84">
        <f>Lista!B9</f>
        <v>0</v>
      </c>
      <c r="BC9" s="84">
        <f>Lista!C9</f>
        <v>0</v>
      </c>
      <c r="BD9" s="84">
        <f>Lista!D9</f>
        <v>0</v>
      </c>
      <c r="BE9" s="84" t="str">
        <f>Lista!E9</f>
        <v>Granito/Mármore 2ª</v>
      </c>
      <c r="BF9" s="84">
        <f>Lista!F9</f>
        <v>0</v>
      </c>
      <c r="BG9" s="84" t="str">
        <f>Lista!G9</f>
        <v>Laminado</v>
      </c>
      <c r="BH9" s="84">
        <f>Lista!H9</f>
        <v>0</v>
      </c>
      <c r="BI9" s="84">
        <f>Lista!I9</f>
        <v>0</v>
      </c>
      <c r="BJ9" s="84">
        <f>Lista!J9</f>
        <v>0</v>
      </c>
      <c r="BK9" s="84">
        <f>Lista!K9</f>
        <v>0</v>
      </c>
      <c r="BL9" s="84">
        <f>Lista!L9</f>
        <v>0</v>
      </c>
      <c r="BM9" s="84">
        <f>Lista!M9</f>
        <v>0</v>
      </c>
      <c r="BN9" s="84">
        <f>Lista!N9</f>
        <v>0</v>
      </c>
      <c r="BO9" s="84">
        <f>Lista!O9</f>
        <v>0</v>
      </c>
      <c r="BP9" s="84">
        <f>Lista!P9</f>
        <v>0</v>
      </c>
      <c r="BQ9" s="84">
        <f>Lista!Q9</f>
        <v>0</v>
      </c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</row>
    <row r="10" spans="1:190" s="10" customFormat="1" ht="12.75" customHeight="1" x14ac:dyDescent="0.2">
      <c r="A10" s="16"/>
      <c r="B10" s="16"/>
      <c r="C10" s="12"/>
      <c r="D10" s="12"/>
      <c r="E10" s="17"/>
      <c r="F10"/>
      <c r="G10" s="585"/>
      <c r="H10" s="586"/>
      <c r="I10" s="587"/>
      <c r="J10"/>
      <c r="K10" s="578"/>
      <c r="L10" s="579"/>
      <c r="M10" s="580"/>
      <c r="N10"/>
      <c r="O10" s="557" t="s">
        <v>14</v>
      </c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BA10" s="84">
        <f>Lista!A10</f>
        <v>0</v>
      </c>
      <c r="BB10" s="84">
        <f>Lista!B10</f>
        <v>0</v>
      </c>
      <c r="BC10" s="84">
        <f>Lista!C10</f>
        <v>0</v>
      </c>
      <c r="BD10" s="84">
        <f>Lista!D10</f>
        <v>0</v>
      </c>
      <c r="BE10" s="84" t="str">
        <f>Lista!E10</f>
        <v>Pintura/Textura</v>
      </c>
      <c r="BF10" s="84">
        <f>Lista!F10</f>
        <v>0</v>
      </c>
      <c r="BG10" s="84" t="str">
        <f>Lista!G10</f>
        <v>Granito/Mármore</v>
      </c>
      <c r="BH10" s="84">
        <f>Lista!H10</f>
        <v>0</v>
      </c>
      <c r="BI10" s="84">
        <f>Lista!I10</f>
        <v>0</v>
      </c>
      <c r="BJ10" s="84">
        <f>Lista!J10</f>
        <v>0</v>
      </c>
      <c r="BK10" s="84">
        <f>Lista!K10</f>
        <v>0</v>
      </c>
      <c r="BL10" s="84">
        <f>Lista!L10</f>
        <v>0</v>
      </c>
      <c r="BM10" s="84">
        <f>Lista!M10</f>
        <v>0</v>
      </c>
      <c r="BN10" s="84">
        <f>Lista!N10</f>
        <v>0</v>
      </c>
      <c r="BO10" s="84">
        <f>Lista!O10</f>
        <v>0</v>
      </c>
      <c r="BP10" s="84">
        <f>Lista!P10</f>
        <v>0</v>
      </c>
      <c r="BQ10" s="84">
        <f>Lista!Q10</f>
        <v>0</v>
      </c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</row>
    <row r="11" spans="1:190" s="10" customFormat="1" x14ac:dyDescent="0.2">
      <c r="A11" s="16"/>
      <c r="B11" s="16"/>
      <c r="C11" s="12"/>
      <c r="D11" s="12"/>
      <c r="E11" s="17"/>
      <c r="F11"/>
      <c r="G11" s="25"/>
      <c r="H11"/>
      <c r="I11"/>
      <c r="J11" s="175"/>
      <c r="K11"/>
      <c r="L11"/>
      <c r="M11"/>
      <c r="N11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BA11" s="84">
        <f>Lista!A11</f>
        <v>0</v>
      </c>
      <c r="BB11" s="84">
        <f>Lista!B11</f>
        <v>0</v>
      </c>
      <c r="BC11" s="84">
        <f>Lista!C11</f>
        <v>0</v>
      </c>
      <c r="BD11" s="84">
        <f>Lista!D11</f>
        <v>0</v>
      </c>
      <c r="BE11" s="84" t="str">
        <f>Lista!E11</f>
        <v>Grafiato</v>
      </c>
      <c r="BF11" s="84">
        <f>Lista!F11</f>
        <v>0</v>
      </c>
      <c r="BG11" s="84" t="str">
        <f>Lista!G11</f>
        <v>Outros</v>
      </c>
      <c r="BH11" s="84">
        <f>Lista!H11</f>
        <v>0</v>
      </c>
      <c r="BI11" s="84">
        <f>Lista!I11</f>
        <v>0</v>
      </c>
      <c r="BJ11" s="84">
        <f>Lista!J11</f>
        <v>0</v>
      </c>
      <c r="BK11" s="84">
        <f>Lista!K11</f>
        <v>0</v>
      </c>
      <c r="BL11" s="84">
        <f>Lista!L11</f>
        <v>0</v>
      </c>
      <c r="BM11" s="84">
        <f>Lista!M11</f>
        <v>0</v>
      </c>
      <c r="BN11" s="84">
        <f>Lista!N11</f>
        <v>0</v>
      </c>
      <c r="BO11" s="84">
        <f>Lista!O11</f>
        <v>0</v>
      </c>
      <c r="BP11" s="84">
        <f>Lista!P11</f>
        <v>0</v>
      </c>
      <c r="BQ11" s="84">
        <f>Lista!Q11</f>
        <v>0</v>
      </c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</row>
    <row r="12" spans="1:190" s="10" customFormat="1" ht="3.95" customHeight="1" x14ac:dyDescent="0.2">
      <c r="A12" s="16"/>
      <c r="B12" s="16"/>
      <c r="C12" s="12"/>
      <c r="D12" s="12"/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BA12" s="84">
        <f>Lista!A12</f>
        <v>0</v>
      </c>
      <c r="BB12" s="84">
        <f>Lista!B12</f>
        <v>0</v>
      </c>
      <c r="BC12" s="84">
        <f>Lista!C12</f>
        <v>0</v>
      </c>
      <c r="BD12" s="84">
        <f>Lista!D12</f>
        <v>0</v>
      </c>
      <c r="BE12" s="84" t="str">
        <f>Lista!E12</f>
        <v>Cerâmica Extra</v>
      </c>
      <c r="BF12" s="84">
        <f>Lista!F12</f>
        <v>0</v>
      </c>
      <c r="BG12" s="84">
        <f>Lista!G12</f>
        <v>0</v>
      </c>
      <c r="BH12" s="84">
        <f>Lista!H12</f>
        <v>0</v>
      </c>
      <c r="BI12" s="84">
        <f>Lista!I12</f>
        <v>0</v>
      </c>
      <c r="BJ12" s="84">
        <f>Lista!J12</f>
        <v>0</v>
      </c>
      <c r="BK12" s="84">
        <f>Lista!K12</f>
        <v>0</v>
      </c>
      <c r="BL12" s="84">
        <f>Lista!L12</f>
        <v>0</v>
      </c>
      <c r="BM12" s="84">
        <f>Lista!M12</f>
        <v>0</v>
      </c>
      <c r="BN12" s="84">
        <f>Lista!N12</f>
        <v>0</v>
      </c>
      <c r="BO12" s="84">
        <f>Lista!O12</f>
        <v>0</v>
      </c>
      <c r="BP12" s="84">
        <f>Lista!P12</f>
        <v>0</v>
      </c>
      <c r="BQ12" s="84">
        <f>Lista!Q12</f>
        <v>0</v>
      </c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</row>
    <row r="13" spans="1:190" s="10" customFormat="1" ht="12.75" hidden="1" customHeight="1" x14ac:dyDescent="0.2">
      <c r="A13" s="16"/>
      <c r="B13" s="16"/>
      <c r="C13" s="12"/>
      <c r="D13" s="12"/>
      <c r="E13" s="17"/>
      <c r="F13"/>
      <c r="G13" s="558"/>
      <c r="H13" s="559"/>
      <c r="I13" s="560"/>
      <c r="J13" s="26"/>
      <c r="K13" s="558"/>
      <c r="L13" s="559"/>
      <c r="M13" s="560"/>
      <c r="N13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27"/>
      <c r="AY13" s="27"/>
      <c r="AZ13" s="27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27"/>
      <c r="BS13" s="27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</row>
    <row r="14" spans="1:190" s="10" customFormat="1" ht="12.75" hidden="1" customHeight="1" x14ac:dyDescent="0.2">
      <c r="A14" s="16"/>
      <c r="B14" s="16"/>
      <c r="C14" s="12"/>
      <c r="D14" s="12"/>
      <c r="E14" s="17"/>
      <c r="F14"/>
      <c r="G14" s="28"/>
      <c r="H14" s="28"/>
      <c r="I14" s="28"/>
      <c r="K14" s="28"/>
      <c r="L14" s="28"/>
      <c r="M14" s="28"/>
      <c r="N1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27"/>
      <c r="AY14" s="27"/>
      <c r="AZ14" s="27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27"/>
      <c r="BS14" s="27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</row>
    <row r="15" spans="1:190" s="10" customFormat="1" ht="12.75" hidden="1" customHeight="1" x14ac:dyDescent="0.2">
      <c r="A15" s="16"/>
      <c r="B15" s="16"/>
      <c r="C15" s="12"/>
      <c r="D15" s="12"/>
      <c r="E15" s="17"/>
      <c r="F15"/>
      <c r="N15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27"/>
      <c r="AY15" s="27"/>
      <c r="AZ15" s="27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27"/>
      <c r="BS15" s="27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</row>
    <row r="16" spans="1:190" s="10" customFormat="1" hidden="1" x14ac:dyDescent="0.2">
      <c r="A16" s="16"/>
      <c r="B16" s="16"/>
      <c r="C16" s="12"/>
      <c r="D16" s="12"/>
      <c r="E16" s="17"/>
      <c r="F16"/>
      <c r="G16"/>
      <c r="H16"/>
      <c r="I16"/>
      <c r="J16"/>
      <c r="K16"/>
      <c r="L16"/>
      <c r="M16"/>
      <c r="N16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4"/>
      <c r="AX16" s="27"/>
      <c r="AY16" s="27"/>
      <c r="AZ16" s="27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27"/>
      <c r="BS16" s="27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</row>
    <row r="17" spans="1:202" s="10" customFormat="1" ht="3.95" customHeight="1" x14ac:dyDescent="0.2">
      <c r="A17" s="16"/>
      <c r="B17" s="16"/>
      <c r="C17" s="12"/>
      <c r="D17" s="12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BA17" s="84">
        <f>Lista!A17</f>
        <v>0</v>
      </c>
      <c r="BB17" s="84">
        <f>Lista!B17</f>
        <v>0</v>
      </c>
      <c r="BC17" s="84">
        <f>Lista!C17</f>
        <v>0</v>
      </c>
      <c r="BD17" s="84">
        <f>Lista!D17</f>
        <v>0</v>
      </c>
      <c r="BE17" s="84">
        <f>Lista!E17</f>
        <v>0</v>
      </c>
      <c r="BF17" s="84">
        <f>Lista!F17</f>
        <v>0</v>
      </c>
      <c r="BG17" s="84">
        <f>Lista!G17</f>
        <v>0</v>
      </c>
      <c r="BH17" s="84">
        <f>Lista!H17</f>
        <v>0</v>
      </c>
      <c r="BI17" s="84">
        <f>Lista!I17</f>
        <v>0</v>
      </c>
      <c r="BJ17" s="84">
        <f>Lista!J17</f>
        <v>0</v>
      </c>
      <c r="BK17" s="84">
        <f>Lista!K17</f>
        <v>0</v>
      </c>
      <c r="BL17" s="84">
        <f>Lista!L17</f>
        <v>0</v>
      </c>
      <c r="BM17" s="84">
        <f>Lista!M17</f>
        <v>0</v>
      </c>
      <c r="BN17" s="84">
        <f>Lista!N17</f>
        <v>0</v>
      </c>
      <c r="BO17" s="84">
        <f>Lista!O17</f>
        <v>0</v>
      </c>
      <c r="BP17" s="84">
        <f>Lista!P17</f>
        <v>0</v>
      </c>
      <c r="BQ17" s="84">
        <f>Lista!Q17</f>
        <v>0</v>
      </c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</row>
    <row r="18" spans="1:202" s="10" customFormat="1" ht="27.95" customHeight="1" x14ac:dyDescent="0.2">
      <c r="A18" s="16"/>
      <c r="B18" s="16"/>
      <c r="C18" s="12"/>
      <c r="D18" s="12"/>
      <c r="E18" s="17"/>
      <c r="F18"/>
      <c r="G18" s="574" t="s">
        <v>15</v>
      </c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6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</row>
    <row r="19" spans="1:202" s="10" customFormat="1" ht="3.95" customHeight="1" x14ac:dyDescent="0.2">
      <c r="A19" s="16"/>
      <c r="B19" s="16"/>
      <c r="C19" s="12"/>
      <c r="D19" s="12"/>
      <c r="E19" s="1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</row>
    <row r="20" spans="1:202" s="10" customFormat="1" ht="12.75" customHeight="1" x14ac:dyDescent="0.2">
      <c r="A20" s="16"/>
      <c r="B20" s="16"/>
      <c r="C20" s="12"/>
      <c r="D20" s="12"/>
      <c r="E20" s="17"/>
      <c r="F20"/>
      <c r="G20" s="577" t="s">
        <v>16</v>
      </c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77"/>
      <c r="AU20" s="577"/>
      <c r="AV20" s="577"/>
      <c r="AW20" s="577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</row>
    <row r="21" spans="1:202" s="10" customFormat="1" ht="3.95" customHeight="1" x14ac:dyDescent="0.2">
      <c r="A21" s="16"/>
      <c r="B21" s="16"/>
      <c r="C21" s="12"/>
      <c r="D21" s="12"/>
      <c r="E21" s="17"/>
      <c r="F21"/>
      <c r="G21" s="11"/>
      <c r="H21" s="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</row>
    <row r="22" spans="1:202" customFormat="1" ht="12" customHeight="1" x14ac:dyDescent="0.2">
      <c r="A22" s="29"/>
      <c r="G22" s="561">
        <v>1</v>
      </c>
      <c r="H22" s="562"/>
      <c r="I22" s="563"/>
      <c r="K22" s="581" t="s">
        <v>17</v>
      </c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3"/>
    </row>
    <row r="23" spans="1:202" customFormat="1" ht="3.95" customHeight="1" x14ac:dyDescent="0.2">
      <c r="A23" s="29"/>
      <c r="G23" s="23"/>
      <c r="H23" s="23"/>
      <c r="I23" s="24"/>
    </row>
    <row r="24" spans="1:202" customFormat="1" ht="51" customHeight="1" x14ac:dyDescent="0.2">
      <c r="A24" s="29"/>
      <c r="E24" s="30"/>
      <c r="G24" s="561" t="s">
        <v>18</v>
      </c>
      <c r="H24" s="562"/>
      <c r="I24" s="563"/>
      <c r="K24" s="564" t="s">
        <v>19</v>
      </c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6"/>
    </row>
    <row r="25" spans="1:202" customFormat="1" ht="38.1" customHeight="1" x14ac:dyDescent="0.2">
      <c r="A25" s="29"/>
      <c r="E25" s="30"/>
      <c r="G25" s="561" t="s">
        <v>20</v>
      </c>
      <c r="H25" s="562"/>
      <c r="I25" s="563"/>
      <c r="K25" s="564" t="s">
        <v>21</v>
      </c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6"/>
    </row>
    <row r="26" spans="1:202" s="10" customFormat="1" ht="12.75" customHeight="1" x14ac:dyDescent="0.2">
      <c r="A26" s="16"/>
      <c r="B26" s="16"/>
      <c r="C26" s="12"/>
      <c r="D26" s="12"/>
      <c r="E26" s="17"/>
      <c r="F26"/>
      <c r="G26" s="561" t="s">
        <v>22</v>
      </c>
      <c r="H26" s="562"/>
      <c r="I26" s="563"/>
      <c r="J26" s="30"/>
      <c r="K26" s="564" t="s">
        <v>23</v>
      </c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</row>
    <row r="27" spans="1:202" ht="40.5" customHeight="1" x14ac:dyDescent="0.2">
      <c r="A27" s="29"/>
      <c r="B27"/>
      <c r="C27"/>
      <c r="D27"/>
      <c r="E27" s="30"/>
      <c r="F27"/>
      <c r="G27" s="561" t="s">
        <v>24</v>
      </c>
      <c r="H27" s="562"/>
      <c r="I27" s="563"/>
      <c r="J27"/>
      <c r="K27" s="564" t="s">
        <v>25</v>
      </c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6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</row>
    <row r="28" spans="1:202" ht="24.95" customHeight="1" x14ac:dyDescent="0.2">
      <c r="A28" s="29"/>
      <c r="B28"/>
      <c r="C28"/>
      <c r="D28"/>
      <c r="E28" s="30"/>
      <c r="F28"/>
      <c r="G28" s="561" t="s">
        <v>26</v>
      </c>
      <c r="H28" s="562"/>
      <c r="I28" s="563"/>
      <c r="J28"/>
      <c r="K28" s="564" t="s">
        <v>27</v>
      </c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6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</row>
    <row r="29" spans="1:202" customFormat="1" ht="12" customHeight="1" x14ac:dyDescent="0.2">
      <c r="A29" s="29"/>
      <c r="E29" s="30"/>
      <c r="G29" s="561" t="s">
        <v>28</v>
      </c>
      <c r="H29" s="562"/>
      <c r="I29" s="563"/>
      <c r="K29" s="564" t="s">
        <v>29</v>
      </c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6"/>
    </row>
    <row r="30" spans="1:202" s="10" customFormat="1" ht="3.95" customHeight="1" x14ac:dyDescent="0.2">
      <c r="A30" s="16"/>
      <c r="B30" s="16"/>
      <c r="C30" s="12"/>
      <c r="D30" s="12"/>
      <c r="E30" s="17"/>
      <c r="F30"/>
      <c r="G30" s="11"/>
      <c r="H30" s="1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</row>
    <row r="31" spans="1:202" s="10" customFormat="1" ht="3.95" customHeight="1" x14ac:dyDescent="0.2">
      <c r="A31" s="16"/>
      <c r="B31" s="16"/>
      <c r="C31" s="12"/>
      <c r="D31" s="12"/>
      <c r="E31" s="17"/>
      <c r="F31"/>
      <c r="G31" s="11"/>
      <c r="H31" s="1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</row>
    <row r="32" spans="1:202" ht="12.95" customHeight="1" x14ac:dyDescent="0.2">
      <c r="C32" s="6"/>
      <c r="D32" s="6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X32" s="9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</row>
    <row r="33" spans="1:202" ht="3.95" customHeight="1" x14ac:dyDescent="0.2">
      <c r="A33" s="7" t="e">
        <f>MATCH("mtde",E:E,0)</f>
        <v>#N/A</v>
      </c>
      <c r="B33" s="7">
        <f>MATCH("endfim2",E:E,0)</f>
        <v>58</v>
      </c>
      <c r="E33" s="31"/>
      <c r="G33" s="32"/>
      <c r="H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76"/>
      <c r="AJ33" s="14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</row>
    <row r="34" spans="1:202" ht="9.9499999999999993" customHeight="1" x14ac:dyDescent="0.2">
      <c r="A34" s="6" t="s">
        <v>2</v>
      </c>
      <c r="B34" s="7" t="s">
        <v>3</v>
      </c>
      <c r="C34" s="6" t="s">
        <v>4</v>
      </c>
      <c r="D34" s="6" t="s">
        <v>5</v>
      </c>
      <c r="E34" s="8" t="s">
        <v>6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10"/>
      <c r="AP34" s="588" t="s">
        <v>30</v>
      </c>
      <c r="AQ34" s="589"/>
      <c r="AR34" s="589"/>
      <c r="AS34" s="589"/>
      <c r="AT34" s="589"/>
      <c r="AU34" s="589"/>
      <c r="AV34" s="589"/>
      <c r="AW34" s="590"/>
      <c r="AX34" s="39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</row>
    <row r="35" spans="1:202" ht="9.9499999999999993" customHeight="1" x14ac:dyDescent="0.2">
      <c r="B35" s="7">
        <f>MATCH(MAX(C37:C190),C37:C190,0)+5</f>
        <v>31</v>
      </c>
      <c r="C35" s="7" t="e">
        <f>MATCH("D",D37:D190,0)+5</f>
        <v>#N/A</v>
      </c>
      <c r="D35" s="7" t="e">
        <f>MAX(C37:C0)</f>
        <v>#NAME?</v>
      </c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7"/>
      <c r="AP35" s="592" t="str">
        <f>IF(P_Ini="","#PÚBLICO","#EXTERNO.CONFIDENCIAL")</f>
        <v>#PÚBLICO</v>
      </c>
      <c r="AQ35" s="593"/>
      <c r="AR35" s="593"/>
      <c r="AS35" s="593"/>
      <c r="AT35" s="593"/>
      <c r="AU35" s="593"/>
      <c r="AV35" s="593"/>
      <c r="AW35" s="594"/>
      <c r="AX35" s="41"/>
      <c r="AY35"/>
      <c r="AZ35"/>
      <c r="BA35">
        <f>COUNTBLANK(AB35:AN35)</f>
        <v>13</v>
      </c>
      <c r="BB35" t="str">
        <f>TEXT(AB35,"0000")&amp;"."&amp;TEXT(AD35,"0000")&amp;"."&amp;TEXT(AF35,"000000000")&amp;"."&amp;TEXT(AJ35,"0000")&amp;"."&amp;TEXT(AL35,"00")&amp;"."&amp;TEXT(AM35,"00")&amp;"."&amp;TEXT(AN35,"00")</f>
        <v>0000.0000.000000000.0000.00.00.00</v>
      </c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 s="556"/>
      <c r="BT35" s="556"/>
      <c r="BU35" s="556"/>
      <c r="BV35" s="556"/>
      <c r="BW35" s="556"/>
      <c r="BX35" s="556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</row>
    <row r="36" spans="1:202" ht="3.95" customHeight="1" x14ac:dyDescent="0.2"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8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 s="556"/>
      <c r="BT36" s="556"/>
      <c r="BU36" s="556"/>
      <c r="BV36" s="556"/>
      <c r="BW36" s="556"/>
      <c r="BX36" s="55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</row>
    <row r="37" spans="1:202" ht="12" customHeight="1" x14ac:dyDescent="0.2"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591" t="s">
        <v>31</v>
      </c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1"/>
      <c r="AU37" s="591"/>
      <c r="AV37" s="591"/>
      <c r="AW37" s="39"/>
      <c r="AX37" s="39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 s="556"/>
      <c r="BT37" s="556"/>
      <c r="BU37" s="556"/>
      <c r="BV37" s="556"/>
      <c r="BW37" s="556"/>
      <c r="BX37" s="556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</row>
    <row r="38" spans="1:202" ht="9.9499999999999993" customHeight="1" x14ac:dyDescent="0.2"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19"/>
      <c r="T38" s="19"/>
      <c r="U38" s="570" t="s">
        <v>32</v>
      </c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41"/>
      <c r="AX38" s="41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 s="556"/>
      <c r="BT38" s="556"/>
      <c r="BU38" s="556"/>
      <c r="BV38" s="556"/>
      <c r="BW38" s="556"/>
      <c r="BX38" s="556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</row>
    <row r="39" spans="1:202" ht="3.95" customHeight="1" x14ac:dyDescent="0.2"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0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</row>
    <row r="40" spans="1:202" ht="12" customHeight="1" thickBot="1" x14ac:dyDescent="0.25">
      <c r="F40" s="43"/>
      <c r="G40" s="44" t="s">
        <v>33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5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</row>
    <row r="41" spans="1:202" ht="3.95" customHeight="1" x14ac:dyDescent="0.2">
      <c r="E41" s="8" t="s">
        <v>34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40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</row>
    <row r="42" spans="1:202" ht="11.1" customHeight="1" x14ac:dyDescent="0.2">
      <c r="G42" s="279" t="s">
        <v>35</v>
      </c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1"/>
      <c r="Y42" s="279" t="s">
        <v>36</v>
      </c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1"/>
      <c r="AK42" s="279" t="s">
        <v>37</v>
      </c>
      <c r="AL42" s="280"/>
      <c r="AM42" s="280"/>
      <c r="AN42" s="280"/>
      <c r="AO42" s="280"/>
      <c r="AP42" s="281"/>
      <c r="AQ42" s="279" t="s">
        <v>38</v>
      </c>
      <c r="AR42" s="280"/>
      <c r="AS42" s="280"/>
      <c r="AT42" s="280"/>
      <c r="AU42" s="280"/>
      <c r="AV42" s="280"/>
      <c r="AW42" s="281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</row>
    <row r="43" spans="1:202" ht="11.1" customHeight="1" x14ac:dyDescent="0.2"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2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4"/>
      <c r="AK43" s="514"/>
      <c r="AL43" s="515"/>
      <c r="AM43" s="515"/>
      <c r="AN43" s="515"/>
      <c r="AO43" s="515"/>
      <c r="AP43" s="516"/>
      <c r="AQ43" s="512"/>
      <c r="AR43" s="513"/>
      <c r="AS43" s="440"/>
      <c r="AT43" s="440"/>
      <c r="AU43" s="440"/>
      <c r="AV43" s="440"/>
      <c r="AW43" s="441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</row>
    <row r="44" spans="1:202" ht="3.95" customHeight="1" x14ac:dyDescent="0.2"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7"/>
      <c r="AM44" s="47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0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</row>
    <row r="45" spans="1:202" ht="10.5" customHeight="1" x14ac:dyDescent="0.2">
      <c r="G45" s="279" t="s">
        <v>39</v>
      </c>
      <c r="H45" s="280"/>
      <c r="I45" s="280"/>
      <c r="J45" s="280"/>
      <c r="K45" s="280"/>
      <c r="L45" s="280"/>
      <c r="M45" s="280"/>
      <c r="N45" s="280"/>
      <c r="O45" s="280"/>
      <c r="P45" s="281"/>
      <c r="Q45" s="279" t="s">
        <v>40</v>
      </c>
      <c r="R45" s="280"/>
      <c r="S45" s="280"/>
      <c r="T45" s="280"/>
      <c r="U45" s="280"/>
      <c r="V45" s="280"/>
      <c r="W45" s="280"/>
      <c r="X45" s="280"/>
      <c r="Y45" s="280"/>
      <c r="Z45" s="280"/>
      <c r="AA45" s="281"/>
      <c r="AB45" s="279" t="s">
        <v>41</v>
      </c>
      <c r="AC45" s="280"/>
      <c r="AD45" s="280"/>
      <c r="AE45" s="280"/>
      <c r="AF45" s="280"/>
      <c r="AG45" s="280"/>
      <c r="AH45" s="281"/>
      <c r="AI45" s="245" t="s">
        <v>42</v>
      </c>
      <c r="AJ45" s="518"/>
      <c r="AK45" s="279" t="s">
        <v>43</v>
      </c>
      <c r="AL45" s="280"/>
      <c r="AM45" s="280"/>
      <c r="AN45" s="280"/>
      <c r="AO45" s="280"/>
      <c r="AP45" s="281"/>
      <c r="AQ45" s="279" t="s">
        <v>44</v>
      </c>
      <c r="AR45" s="280"/>
      <c r="AS45" s="280"/>
      <c r="AT45" s="280"/>
      <c r="AU45" s="280"/>
      <c r="AV45" s="280"/>
      <c r="AW45" s="281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</row>
    <row r="46" spans="1:202" ht="11.1" customHeight="1" x14ac:dyDescent="0.2"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2"/>
      <c r="R46" s="443"/>
      <c r="S46" s="443"/>
      <c r="T46" s="443"/>
      <c r="U46" s="443"/>
      <c r="V46" s="443"/>
      <c r="W46" s="443"/>
      <c r="X46" s="443"/>
      <c r="Y46" s="443"/>
      <c r="Z46" s="443"/>
      <c r="AA46" s="444"/>
      <c r="AB46" s="445"/>
      <c r="AC46" s="445"/>
      <c r="AD46" s="445"/>
      <c r="AE46" s="445"/>
      <c r="AF46" s="445"/>
      <c r="AG46" s="445"/>
      <c r="AH46" s="446"/>
      <c r="AI46" s="490"/>
      <c r="AJ46" s="491"/>
      <c r="AK46" s="498"/>
      <c r="AL46" s="499"/>
      <c r="AM46" s="499"/>
      <c r="AN46" s="499"/>
      <c r="AO46" s="499"/>
      <c r="AP46" s="499"/>
      <c r="AQ46" s="462"/>
      <c r="AR46" s="462"/>
      <c r="AS46" s="440"/>
      <c r="AT46" s="440"/>
      <c r="AU46" s="440"/>
      <c r="AV46" s="440"/>
      <c r="AW46" s="441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</row>
    <row r="47" spans="1:202" ht="3.95" customHeight="1" x14ac:dyDescent="0.2"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7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0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</row>
    <row r="48" spans="1:202" ht="11.1" customHeight="1" x14ac:dyDescent="0.2">
      <c r="G48" s="279" t="s">
        <v>45</v>
      </c>
      <c r="H48" s="280"/>
      <c r="I48" s="280"/>
      <c r="J48" s="280"/>
      <c r="K48" s="280"/>
      <c r="L48" s="280"/>
      <c r="M48" s="280"/>
      <c r="N48" s="280"/>
      <c r="O48" s="280"/>
      <c r="P48" s="281"/>
      <c r="Q48" s="279" t="s">
        <v>46</v>
      </c>
      <c r="R48" s="280"/>
      <c r="S48" s="280"/>
      <c r="T48" s="280"/>
      <c r="U48" s="280"/>
      <c r="V48" s="280"/>
      <c r="W48" s="280"/>
      <c r="X48" s="280"/>
      <c r="Y48" s="280"/>
      <c r="Z48" s="280"/>
      <c r="AA48" s="281"/>
      <c r="AB48" s="279" t="s">
        <v>47</v>
      </c>
      <c r="AC48" s="280"/>
      <c r="AD48" s="280"/>
      <c r="AE48" s="280"/>
      <c r="AF48" s="280"/>
      <c r="AG48" s="280"/>
      <c r="AH48" s="281"/>
      <c r="AI48" s="245" t="s">
        <v>42</v>
      </c>
      <c r="AJ48" s="518"/>
      <c r="AK48" s="279" t="s">
        <v>48</v>
      </c>
      <c r="AL48" s="280"/>
      <c r="AM48" s="280"/>
      <c r="AN48" s="280"/>
      <c r="AO48" s="280"/>
      <c r="AP48" s="281"/>
      <c r="AQ48" s="279" t="s">
        <v>49</v>
      </c>
      <c r="AR48" s="280"/>
      <c r="AS48" s="280"/>
      <c r="AT48" s="280"/>
      <c r="AU48" s="280"/>
      <c r="AV48" s="280"/>
      <c r="AW48" s="281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</row>
    <row r="49" spans="1:202" ht="11.1" customHeight="1" x14ac:dyDescent="0.2"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2"/>
      <c r="R49" s="443"/>
      <c r="S49" s="443"/>
      <c r="T49" s="443"/>
      <c r="U49" s="443"/>
      <c r="V49" s="443"/>
      <c r="W49" s="443"/>
      <c r="X49" s="443"/>
      <c r="Y49" s="443"/>
      <c r="Z49" s="443"/>
      <c r="AA49" s="444"/>
      <c r="AB49" s="445"/>
      <c r="AC49" s="445"/>
      <c r="AD49" s="445"/>
      <c r="AE49" s="445"/>
      <c r="AF49" s="445"/>
      <c r="AG49" s="445"/>
      <c r="AH49" s="446"/>
      <c r="AI49" s="490"/>
      <c r="AJ49" s="491"/>
      <c r="AK49" s="498"/>
      <c r="AL49" s="499"/>
      <c r="AM49" s="499"/>
      <c r="AN49" s="499"/>
      <c r="AO49" s="499"/>
      <c r="AP49" s="499"/>
      <c r="AQ49" s="462"/>
      <c r="AR49" s="462"/>
      <c r="AS49" s="440"/>
      <c r="AT49" s="440"/>
      <c r="AU49" s="440"/>
      <c r="AV49" s="440"/>
      <c r="AW49" s="441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</row>
    <row r="50" spans="1:202" ht="3.95" customHeight="1" x14ac:dyDescent="0.2"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7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 s="90" t="s">
        <v>50</v>
      </c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</row>
    <row r="51" spans="1:202" ht="11.1" customHeight="1" x14ac:dyDescent="0.2">
      <c r="G51" s="196" t="s">
        <v>51</v>
      </c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4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M51"/>
      <c r="DN51"/>
      <c r="DO51"/>
      <c r="DP51"/>
      <c r="DQ51"/>
      <c r="DR51"/>
      <c r="DS51"/>
      <c r="DT51"/>
      <c r="DU51"/>
      <c r="DV51"/>
      <c r="DW51"/>
      <c r="DX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</row>
    <row r="52" spans="1:202" ht="11.1" customHeight="1" x14ac:dyDescent="0.2">
      <c r="G52" s="425" t="s">
        <v>52</v>
      </c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6"/>
      <c r="AI52" s="427"/>
      <c r="AJ52" s="425" t="s">
        <v>53</v>
      </c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7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M52"/>
      <c r="DN52"/>
      <c r="DO52"/>
      <c r="DP52"/>
      <c r="DQ52"/>
      <c r="DR52"/>
      <c r="DS52"/>
      <c r="DT52"/>
      <c r="DU52"/>
      <c r="DV52"/>
      <c r="DW52"/>
      <c r="DX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</row>
    <row r="53" spans="1:202" ht="11.1" customHeight="1" x14ac:dyDescent="0.2"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5"/>
      <c r="AH53" s="445"/>
      <c r="AI53" s="445"/>
      <c r="AJ53" s="445"/>
      <c r="AK53" s="445"/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5"/>
      <c r="AW53" s="445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</row>
    <row r="54" spans="1:202" ht="11.1" customHeight="1" x14ac:dyDescent="0.2">
      <c r="G54" s="425" t="s">
        <v>54</v>
      </c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7"/>
      <c r="V54" s="254" t="s">
        <v>55</v>
      </c>
      <c r="W54" s="207"/>
      <c r="X54" s="207"/>
      <c r="Y54" s="207"/>
      <c r="Z54" s="208"/>
      <c r="AA54" s="254" t="s">
        <v>56</v>
      </c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8"/>
      <c r="AV54" s="245" t="s">
        <v>42</v>
      </c>
      <c r="AW54" s="518"/>
      <c r="AX54" s="10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/>
      <c r="CJ54"/>
      <c r="CK54"/>
      <c r="CL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</row>
    <row r="55" spans="1:202" ht="11.1" customHeight="1" x14ac:dyDescent="0.2"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517"/>
      <c r="W55" s="517"/>
      <c r="X55" s="517"/>
      <c r="Y55" s="517"/>
      <c r="Z55" s="517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90"/>
      <c r="AW55" s="491"/>
      <c r="AX55" s="10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/>
      <c r="CJ55"/>
      <c r="CK55"/>
      <c r="CL55"/>
      <c r="DM55"/>
      <c r="DN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</row>
    <row r="56" spans="1:202" ht="11.1" customHeight="1" x14ac:dyDescent="0.2">
      <c r="G56" s="254" t="s">
        <v>57</v>
      </c>
      <c r="H56" s="207"/>
      <c r="I56" s="207"/>
      <c r="J56" s="207"/>
      <c r="K56" s="207"/>
      <c r="L56" s="208"/>
      <c r="M56" s="254" t="s">
        <v>58</v>
      </c>
      <c r="N56" s="207"/>
      <c r="O56" s="207"/>
      <c r="P56" s="207"/>
      <c r="Q56" s="207"/>
      <c r="R56" s="207"/>
      <c r="S56" s="208"/>
      <c r="T56" s="425" t="s">
        <v>59</v>
      </c>
      <c r="U56" s="426"/>
      <c r="V56" s="426"/>
      <c r="W56" s="426"/>
      <c r="X56" s="426"/>
      <c r="Y56" s="426"/>
      <c r="Z56" s="426"/>
      <c r="AA56" s="426"/>
      <c r="AB56" s="426"/>
      <c r="AC56" s="427"/>
      <c r="AD56" s="279" t="s">
        <v>60</v>
      </c>
      <c r="AE56" s="280"/>
      <c r="AF56" s="280"/>
      <c r="AG56" s="280"/>
      <c r="AH56" s="280"/>
      <c r="AI56" s="280"/>
      <c r="AJ56" s="281"/>
      <c r="AK56" s="279" t="s">
        <v>61</v>
      </c>
      <c r="AL56" s="280"/>
      <c r="AM56" s="280"/>
      <c r="AN56" s="280"/>
      <c r="AO56" s="280"/>
      <c r="AP56" s="281"/>
      <c r="AQ56" s="279" t="s">
        <v>62</v>
      </c>
      <c r="AR56" s="280"/>
      <c r="AS56" s="280"/>
      <c r="AT56" s="280"/>
      <c r="AU56" s="280"/>
      <c r="AV56" s="280"/>
      <c r="AW56" s="281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DB56"/>
      <c r="DM56"/>
      <c r="DN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</row>
    <row r="57" spans="1:202" ht="11.1" customHeight="1" x14ac:dyDescent="0.2">
      <c r="A57" s="95"/>
      <c r="B57" s="95"/>
      <c r="C57" s="7">
        <f>IF(AQ57="Aq.Terreno e Constr.",1,IF(AQ57="Constr.Terr.Próprio",2,IF(AQ57="Ampliação",3,IF(AQ57="Melhoria",4,0))))</f>
        <v>0</v>
      </c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508"/>
      <c r="U57" s="508"/>
      <c r="V57" s="508"/>
      <c r="W57" s="508"/>
      <c r="X57" s="107"/>
      <c r="Y57" s="507"/>
      <c r="Z57" s="508"/>
      <c r="AA57" s="508"/>
      <c r="AB57" s="508"/>
      <c r="AC57" s="108" t="s">
        <v>63</v>
      </c>
      <c r="AD57" s="446"/>
      <c r="AE57" s="484"/>
      <c r="AF57" s="484"/>
      <c r="AG57" s="484"/>
      <c r="AH57" s="484"/>
      <c r="AI57" s="484"/>
      <c r="AJ57" s="485"/>
      <c r="AK57" s="488"/>
      <c r="AL57" s="489"/>
      <c r="AM57" s="489"/>
      <c r="AN57" s="489"/>
      <c r="AO57" s="489"/>
      <c r="AP57" s="489"/>
      <c r="AQ57" s="188"/>
      <c r="AR57" s="189"/>
      <c r="AS57" s="189"/>
      <c r="AT57" s="189"/>
      <c r="AU57" s="189"/>
      <c r="AV57" s="189"/>
      <c r="AW57" s="190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</row>
    <row r="58" spans="1:202" s="38" customFormat="1" ht="3.95" customHeight="1" x14ac:dyDescent="0.2">
      <c r="A58" s="7"/>
      <c r="B58" s="7"/>
      <c r="C58" s="7"/>
      <c r="D58" s="7"/>
      <c r="E58" s="8" t="s">
        <v>64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</row>
    <row r="59" spans="1:202" ht="12" customHeight="1" thickBot="1" x14ac:dyDescent="0.25">
      <c r="F59" s="43"/>
      <c r="G59" s="44" t="s">
        <v>65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5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</row>
    <row r="60" spans="1:202" ht="3.95" customHeight="1" x14ac:dyDescent="0.2">
      <c r="E60" s="8" t="s">
        <v>34</v>
      </c>
      <c r="F60" s="4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</row>
    <row r="61" spans="1:202" ht="11.1" customHeight="1" x14ac:dyDescent="0.2">
      <c r="A61" s="95"/>
      <c r="B61" s="95"/>
      <c r="C61" s="95"/>
      <c r="D61" s="95"/>
      <c r="E61" s="96"/>
      <c r="G61" s="196" t="s">
        <v>66</v>
      </c>
      <c r="H61" s="463"/>
      <c r="I61" s="463"/>
      <c r="J61" s="463"/>
      <c r="K61" s="463"/>
      <c r="L61" s="463"/>
      <c r="M61" s="463"/>
      <c r="N61" s="463"/>
      <c r="O61" s="463"/>
      <c r="P61" s="463"/>
      <c r="Q61" s="506"/>
      <c r="R61" s="506"/>
      <c r="S61" s="506"/>
      <c r="T61" s="506"/>
      <c r="U61" s="506"/>
      <c r="V61" s="506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  <c r="AW61" s="464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X61" s="90"/>
      <c r="BY61"/>
      <c r="BZ61"/>
      <c r="CA61"/>
      <c r="CB61"/>
      <c r="CC61"/>
      <c r="CD61"/>
      <c r="CE61"/>
      <c r="CF61" s="90"/>
      <c r="CG61" s="90"/>
      <c r="CH61" s="90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</row>
    <row r="62" spans="1:202" ht="11.1" customHeight="1" thickBot="1" x14ac:dyDescent="0.25">
      <c r="A62" s="95">
        <v>4</v>
      </c>
      <c r="B62" s="95" t="s">
        <v>67</v>
      </c>
      <c r="C62" s="95">
        <v>4</v>
      </c>
      <c r="D62" s="95" t="s">
        <v>67</v>
      </c>
      <c r="E62" s="8" t="str">
        <f>IF(A62=4," ","")</f>
        <v xml:space="preserve"> </v>
      </c>
      <c r="F62" s="8" t="str">
        <f>IF(C62=4," ","")</f>
        <v xml:space="preserve"> </v>
      </c>
      <c r="G62" s="457" t="s">
        <v>68</v>
      </c>
      <c r="H62" s="458"/>
      <c r="I62" s="458"/>
      <c r="J62" s="458"/>
      <c r="K62" s="458"/>
      <c r="L62" s="458"/>
      <c r="M62" s="458"/>
      <c r="N62" s="458"/>
      <c r="O62" s="458"/>
      <c r="P62" s="461"/>
      <c r="Q62" s="396"/>
      <c r="R62" s="397"/>
      <c r="S62" s="397"/>
      <c r="T62" s="397"/>
      <c r="U62" s="397"/>
      <c r="V62" s="398"/>
      <c r="W62" s="399" t="str">
        <f>IF(Q62="Falta","Item Obrigatório","")</f>
        <v/>
      </c>
      <c r="X62" s="399"/>
      <c r="Y62" s="399"/>
      <c r="Z62" s="399"/>
      <c r="AA62" s="399"/>
      <c r="AB62" s="400"/>
      <c r="AC62" s="457" t="s">
        <v>69</v>
      </c>
      <c r="AD62" s="458"/>
      <c r="AE62" s="458"/>
      <c r="AF62" s="458"/>
      <c r="AG62" s="458"/>
      <c r="AH62" s="458"/>
      <c r="AI62" s="458"/>
      <c r="AJ62" s="458"/>
      <c r="AK62" s="461"/>
      <c r="AL62" s="396"/>
      <c r="AM62" s="397"/>
      <c r="AN62" s="397"/>
      <c r="AO62" s="397"/>
      <c r="AP62" s="397"/>
      <c r="AQ62" s="398"/>
      <c r="AR62" s="399" t="str">
        <f>IF(AL62="Falta","Item Obrigatório","")</f>
        <v/>
      </c>
      <c r="AS62" s="399"/>
      <c r="AT62" s="399"/>
      <c r="AU62" s="399"/>
      <c r="AV62" s="399"/>
      <c r="AW62" s="400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X62" s="90"/>
      <c r="BY62"/>
      <c r="BZ62"/>
      <c r="CA62"/>
      <c r="CB62"/>
      <c r="CC62"/>
      <c r="CD62"/>
      <c r="CE62"/>
      <c r="CF62" s="90"/>
      <c r="CG62" s="90"/>
      <c r="CH62" s="90"/>
      <c r="CK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</row>
    <row r="63" spans="1:202" ht="11.1" customHeight="1" thickTop="1" x14ac:dyDescent="0.2">
      <c r="A63" s="95">
        <v>1</v>
      </c>
      <c r="B63" s="95" t="s">
        <v>70</v>
      </c>
      <c r="C63" s="95"/>
      <c r="D63" s="95"/>
      <c r="E63" s="8" t="str">
        <f>IF(A63=4," ","")</f>
        <v/>
      </c>
      <c r="F63" s="8" t="str">
        <f>IF(C63=4," ","")</f>
        <v/>
      </c>
      <c r="G63" s="169" t="s">
        <v>71</v>
      </c>
      <c r="H63" s="170"/>
      <c r="I63" s="170"/>
      <c r="J63" s="170"/>
      <c r="K63" s="170"/>
      <c r="L63" s="170"/>
      <c r="M63" s="170"/>
      <c r="N63" s="170"/>
      <c r="O63" s="170"/>
      <c r="P63" s="171"/>
      <c r="Q63" s="396"/>
      <c r="R63" s="397"/>
      <c r="S63" s="397"/>
      <c r="T63" s="397"/>
      <c r="U63" s="397"/>
      <c r="V63" s="398"/>
      <c r="W63" s="399" t="str">
        <f>IF(Q63="Falta","Item Obrigatório","")</f>
        <v/>
      </c>
      <c r="X63" s="399"/>
      <c r="Y63" s="399"/>
      <c r="Z63" s="399"/>
      <c r="AA63" s="399"/>
      <c r="AB63" s="400"/>
      <c r="AC63" s="288" t="s">
        <v>72</v>
      </c>
      <c r="AD63" s="288"/>
      <c r="AE63" s="288"/>
      <c r="AF63" s="288"/>
      <c r="AG63" s="288"/>
      <c r="AH63" s="483"/>
      <c r="AI63" s="483"/>
      <c r="AJ63" s="483"/>
      <c r="AK63" s="483"/>
      <c r="AL63" s="457" t="s">
        <v>73</v>
      </c>
      <c r="AM63" s="458"/>
      <c r="AN63" s="458"/>
      <c r="AO63" s="459"/>
      <c r="AP63" s="459"/>
      <c r="AQ63" s="460"/>
      <c r="AR63" s="396"/>
      <c r="AS63" s="397"/>
      <c r="AT63" s="397"/>
      <c r="AU63" s="397"/>
      <c r="AV63" s="397"/>
      <c r="AW63" s="398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 s="448" t="s">
        <v>74</v>
      </c>
      <c r="BT63" s="449"/>
      <c r="BU63" s="449"/>
      <c r="BV63" s="449"/>
      <c r="BW63" s="449"/>
      <c r="BX63" s="449"/>
      <c r="BY63" s="449"/>
      <c r="BZ63" s="449"/>
      <c r="CA63" s="449"/>
      <c r="CB63" s="449"/>
      <c r="CC63" s="450"/>
      <c r="CD63"/>
      <c r="CE63"/>
      <c r="CF63" s="90"/>
      <c r="CG63" s="90"/>
      <c r="CH63" s="90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</row>
    <row r="64" spans="1:202" ht="11.1" customHeight="1" x14ac:dyDescent="0.2">
      <c r="A64" s="95">
        <v>1</v>
      </c>
      <c r="B64" s="95" t="s">
        <v>70</v>
      </c>
      <c r="C64" s="95"/>
      <c r="D64" s="96"/>
      <c r="E64" s="8" t="str">
        <f>IF(A64=4," ","")</f>
        <v/>
      </c>
      <c r="F64" s="8" t="str">
        <f>IF(A63=1," ","")</f>
        <v xml:space="preserve"> </v>
      </c>
      <c r="G64" s="457" t="s">
        <v>75</v>
      </c>
      <c r="H64" s="458"/>
      <c r="I64" s="458"/>
      <c r="J64" s="458"/>
      <c r="K64" s="458"/>
      <c r="L64" s="458"/>
      <c r="M64" s="458"/>
      <c r="N64" s="458"/>
      <c r="O64" s="458"/>
      <c r="P64" s="461"/>
      <c r="Q64" s="396"/>
      <c r="R64" s="397"/>
      <c r="S64" s="397"/>
      <c r="T64" s="397"/>
      <c r="U64" s="397"/>
      <c r="V64" s="398"/>
      <c r="W64" s="399" t="str">
        <f>IF(Q64="Falta","Item Obrigatório","")</f>
        <v/>
      </c>
      <c r="X64" s="399"/>
      <c r="Y64" s="399"/>
      <c r="Z64" s="399"/>
      <c r="AA64" s="399"/>
      <c r="AB64" s="400"/>
      <c r="AC64" s="534" t="s">
        <v>76</v>
      </c>
      <c r="AD64" s="465"/>
      <c r="AE64" s="465"/>
      <c r="AF64" s="447"/>
      <c r="AG64" s="447"/>
      <c r="AH64" s="447"/>
      <c r="AI64" s="447"/>
      <c r="AJ64" s="447"/>
      <c r="AK64" s="447"/>
      <c r="AL64" s="447"/>
      <c r="AM64" s="447"/>
      <c r="AN64" s="447"/>
      <c r="AO64" s="535" t="s">
        <v>77</v>
      </c>
      <c r="AP64" s="536"/>
      <c r="AQ64" s="536"/>
      <c r="AR64" s="536"/>
      <c r="AS64" s="536"/>
      <c r="AT64" s="539"/>
      <c r="AU64" s="540"/>
      <c r="AV64" s="540"/>
      <c r="AW64" s="541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 s="451"/>
      <c r="BT64" s="452"/>
      <c r="BU64" s="452"/>
      <c r="BV64" s="452"/>
      <c r="BW64" s="452"/>
      <c r="BX64" s="452"/>
      <c r="BY64" s="452"/>
      <c r="BZ64" s="452"/>
      <c r="CA64" s="452"/>
      <c r="CB64" s="452"/>
      <c r="CC64" s="453"/>
      <c r="CD64"/>
      <c r="CE64"/>
      <c r="CF64" s="90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</row>
    <row r="65" spans="1:202" ht="11.1" customHeight="1" x14ac:dyDescent="0.2">
      <c r="A65" s="95">
        <v>1</v>
      </c>
      <c r="B65" s="95" t="s">
        <v>70</v>
      </c>
      <c r="C65" s="95"/>
      <c r="D65" s="96"/>
      <c r="E65" s="8" t="str">
        <f>IF(A65=4," ","")</f>
        <v/>
      </c>
      <c r="F65" s="8" t="str">
        <f>IF(A64=1," ","")</f>
        <v xml:space="preserve"> </v>
      </c>
      <c r="G65" s="457" t="s">
        <v>78</v>
      </c>
      <c r="H65" s="458"/>
      <c r="I65" s="458"/>
      <c r="J65" s="458"/>
      <c r="K65" s="458"/>
      <c r="L65" s="458"/>
      <c r="M65" s="458"/>
      <c r="N65" s="458"/>
      <c r="O65" s="458"/>
      <c r="P65" s="461"/>
      <c r="Q65" s="396"/>
      <c r="R65" s="397"/>
      <c r="S65" s="397"/>
      <c r="T65" s="397"/>
      <c r="U65" s="397"/>
      <c r="V65" s="398"/>
      <c r="W65" s="399" t="str">
        <f>IF(Q65="Falta","Item Obrigatório","")</f>
        <v/>
      </c>
      <c r="X65" s="399"/>
      <c r="Y65" s="399"/>
      <c r="Z65" s="399"/>
      <c r="AA65" s="399"/>
      <c r="AB65" s="400"/>
      <c r="AC65" s="465" t="s">
        <v>76</v>
      </c>
      <c r="AD65" s="465"/>
      <c r="AE65" s="465"/>
      <c r="AF65" s="447"/>
      <c r="AG65" s="447"/>
      <c r="AH65" s="447"/>
      <c r="AI65" s="447"/>
      <c r="AJ65" s="447"/>
      <c r="AK65" s="447"/>
      <c r="AL65" s="447"/>
      <c r="AM65" s="447"/>
      <c r="AN65" s="447"/>
      <c r="AO65" s="537"/>
      <c r="AP65" s="538"/>
      <c r="AQ65" s="538"/>
      <c r="AR65" s="538"/>
      <c r="AS65" s="538"/>
      <c r="AT65" s="542"/>
      <c r="AU65" s="543"/>
      <c r="AV65" s="543"/>
      <c r="AW65" s="544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 s="451"/>
      <c r="BT65" s="452"/>
      <c r="BU65" s="452"/>
      <c r="BV65" s="452"/>
      <c r="BW65" s="452"/>
      <c r="BX65" s="452"/>
      <c r="BY65" s="452"/>
      <c r="BZ65" s="452"/>
      <c r="CA65" s="452"/>
      <c r="CB65" s="452"/>
      <c r="CC65" s="453"/>
      <c r="CD65"/>
      <c r="CE65"/>
      <c r="CF65" s="90"/>
      <c r="DB65"/>
      <c r="DC65"/>
      <c r="DD65"/>
      <c r="DE65"/>
      <c r="DF65"/>
      <c r="DG65"/>
      <c r="DH65"/>
      <c r="DI65"/>
      <c r="DJ65"/>
      <c r="DK65"/>
      <c r="DL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</row>
    <row r="66" spans="1:202" ht="3.95" customHeight="1" thickBot="1" x14ac:dyDescent="0.25">
      <c r="E66" s="8" t="s">
        <v>34</v>
      </c>
      <c r="F66" s="8" t="str">
        <f>IF(A65=1," ","")</f>
        <v xml:space="preserve"> 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 s="454"/>
      <c r="BT66" s="455"/>
      <c r="BU66" s="455"/>
      <c r="BV66" s="455"/>
      <c r="BW66" s="455"/>
      <c r="BX66" s="455"/>
      <c r="BY66" s="455"/>
      <c r="BZ66" s="455"/>
      <c r="CA66" s="455"/>
      <c r="CB66" s="455"/>
      <c r="CC66" s="45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</row>
    <row r="67" spans="1:202" ht="11.1" customHeight="1" thickTop="1" x14ac:dyDescent="0.2">
      <c r="G67" s="196" t="s">
        <v>79</v>
      </c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8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S67" s="431" t="s">
        <v>80</v>
      </c>
      <c r="BT67" s="432"/>
      <c r="BU67" s="432"/>
      <c r="BV67" s="432"/>
      <c r="BW67" s="432"/>
      <c r="BX67" s="432"/>
      <c r="BY67" s="432"/>
      <c r="BZ67" s="432"/>
      <c r="CA67" s="432"/>
      <c r="CB67" s="432"/>
      <c r="CC67" s="433"/>
      <c r="CD67"/>
      <c r="CE67"/>
      <c r="CF67"/>
      <c r="CG67"/>
      <c r="CH67"/>
      <c r="CI67"/>
      <c r="CJ67"/>
      <c r="CK67"/>
      <c r="CL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</row>
    <row r="68" spans="1:202" ht="11.1" customHeight="1" x14ac:dyDescent="0.2">
      <c r="G68" s="254" t="s">
        <v>81</v>
      </c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 s="434"/>
      <c r="BT68" s="435"/>
      <c r="BU68" s="435"/>
      <c r="BV68" s="435"/>
      <c r="BW68" s="435"/>
      <c r="BX68" s="435"/>
      <c r="BY68" s="435"/>
      <c r="BZ68" s="435"/>
      <c r="CA68" s="435"/>
      <c r="CB68" s="435"/>
      <c r="CC68" s="436"/>
      <c r="CD68"/>
      <c r="CE68"/>
      <c r="CF68"/>
      <c r="CG68"/>
      <c r="CH68"/>
      <c r="CI68"/>
      <c r="CJ68"/>
      <c r="CK68"/>
      <c r="CL68"/>
      <c r="CX68"/>
      <c r="CY68"/>
      <c r="CZ68"/>
      <c r="DA68"/>
      <c r="DB68"/>
      <c r="DC68"/>
      <c r="DD68"/>
      <c r="DE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</row>
    <row r="69" spans="1:202" ht="11.1" customHeight="1" x14ac:dyDescent="0.2">
      <c r="C69" s="7" t="str">
        <f>IF(C57=1,1,"")</f>
        <v/>
      </c>
      <c r="G69" s="545" t="s">
        <v>82</v>
      </c>
      <c r="H69" s="546"/>
      <c r="I69" s="546"/>
      <c r="J69" s="546"/>
      <c r="K69" s="546"/>
      <c r="L69" s="546"/>
      <c r="M69" s="546"/>
      <c r="N69" s="546"/>
      <c r="O69" s="546"/>
      <c r="P69" s="546"/>
      <c r="Q69" s="546"/>
      <c r="R69" s="546"/>
      <c r="S69" s="546"/>
      <c r="T69" s="546"/>
      <c r="U69" s="546"/>
      <c r="V69" s="546"/>
      <c r="W69" s="546"/>
      <c r="X69" s="546"/>
      <c r="Y69" s="546"/>
      <c r="Z69" s="546"/>
      <c r="AA69" s="546"/>
      <c r="AB69" s="546"/>
      <c r="AC69" s="547"/>
      <c r="AD69" s="547"/>
      <c r="AE69" s="547"/>
      <c r="AF69" s="547"/>
      <c r="AG69" s="547"/>
      <c r="AH69" s="547"/>
      <c r="AI69" s="547"/>
      <c r="AJ69" s="547"/>
      <c r="AK69" s="547"/>
      <c r="AL69" s="547"/>
      <c r="AM69" s="547"/>
      <c r="AN69" s="547"/>
      <c r="AO69" s="547"/>
      <c r="AP69" s="547"/>
      <c r="AQ69" s="547"/>
      <c r="AR69" s="547"/>
      <c r="AS69" s="547"/>
      <c r="AT69" s="547"/>
      <c r="AU69" s="547"/>
      <c r="AV69" s="547"/>
      <c r="AW69" s="548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 s="434"/>
      <c r="BT69" s="435"/>
      <c r="BU69" s="435"/>
      <c r="BV69" s="435"/>
      <c r="BW69" s="435"/>
      <c r="BX69" s="435"/>
      <c r="BY69" s="435"/>
      <c r="BZ69" s="435"/>
      <c r="CA69" s="435"/>
      <c r="CB69" s="435"/>
      <c r="CC69" s="436"/>
      <c r="CD69"/>
      <c r="CE69"/>
      <c r="CF69"/>
      <c r="CG69"/>
      <c r="CH69"/>
      <c r="CI69"/>
      <c r="CJ69"/>
      <c r="CK69"/>
      <c r="CL69"/>
      <c r="CX69"/>
      <c r="CY69"/>
      <c r="CZ69"/>
      <c r="DA69"/>
      <c r="DB69"/>
      <c r="DC69"/>
      <c r="DD69"/>
      <c r="DE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</row>
    <row r="70" spans="1:202" ht="11.1" customHeight="1" x14ac:dyDescent="0.2">
      <c r="G70" s="279" t="s">
        <v>83</v>
      </c>
      <c r="H70" s="280"/>
      <c r="I70" s="280"/>
      <c r="J70" s="280"/>
      <c r="K70" s="280"/>
      <c r="L70" s="280"/>
      <c r="M70" s="281"/>
      <c r="N70" s="279" t="s">
        <v>84</v>
      </c>
      <c r="O70" s="280"/>
      <c r="P70" s="280"/>
      <c r="Q70" s="280"/>
      <c r="R70" s="280"/>
      <c r="S70" s="280"/>
      <c r="T70" s="281"/>
      <c r="U70" s="422" t="s">
        <v>85</v>
      </c>
      <c r="V70" s="423"/>
      <c r="W70" s="423"/>
      <c r="X70" s="423"/>
      <c r="Y70" s="423"/>
      <c r="Z70" s="423"/>
      <c r="AA70" s="423"/>
      <c r="AB70" s="424"/>
      <c r="AC70" s="279" t="s">
        <v>86</v>
      </c>
      <c r="AD70" s="280"/>
      <c r="AE70" s="280"/>
      <c r="AF70" s="280"/>
      <c r="AG70" s="280"/>
      <c r="AH70" s="280"/>
      <c r="AI70" s="281"/>
      <c r="AJ70" s="279" t="s">
        <v>87</v>
      </c>
      <c r="AK70" s="280"/>
      <c r="AL70" s="280"/>
      <c r="AM70" s="280"/>
      <c r="AN70" s="280"/>
      <c r="AO70" s="280"/>
      <c r="AP70" s="281"/>
      <c r="AQ70" s="425" t="s">
        <v>88</v>
      </c>
      <c r="AR70" s="426"/>
      <c r="AS70" s="426"/>
      <c r="AT70" s="426"/>
      <c r="AU70" s="426"/>
      <c r="AV70" s="426"/>
      <c r="AW70" s="427"/>
      <c r="AY70"/>
      <c r="BA70"/>
      <c r="BB70" s="164">
        <f>IF(N73="",0,IF(LEFT(N73,4)="Conv",1,IF(LEFT(N73,4)="Inov",2,3)))</f>
        <v>0</v>
      </c>
      <c r="BC70" t="str">
        <f>IF(BB70&lt;2,""," ")</f>
        <v/>
      </c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 s="434"/>
      <c r="BT70" s="435"/>
      <c r="BU70" s="435"/>
      <c r="BV70" s="435"/>
      <c r="BW70" s="435"/>
      <c r="BX70" s="435"/>
      <c r="BY70" s="435"/>
      <c r="BZ70" s="435"/>
      <c r="CA70" s="435"/>
      <c r="CB70" s="435"/>
      <c r="CC70" s="436"/>
      <c r="CD70"/>
      <c r="CE70"/>
      <c r="CF70"/>
      <c r="CG70"/>
      <c r="CH70"/>
      <c r="CI70"/>
      <c r="CJ70"/>
      <c r="CK70"/>
      <c r="CL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</row>
    <row r="71" spans="1:202" ht="11.1" customHeight="1" x14ac:dyDescent="0.2">
      <c r="G71" s="404"/>
      <c r="H71" s="404"/>
      <c r="I71" s="404"/>
      <c r="J71" s="404"/>
      <c r="K71" s="404"/>
      <c r="L71" s="405"/>
      <c r="M71" s="59" t="s">
        <v>89</v>
      </c>
      <c r="N71" s="406"/>
      <c r="O71" s="407"/>
      <c r="P71" s="407"/>
      <c r="Q71" s="407"/>
      <c r="R71" s="407"/>
      <c r="S71" s="408"/>
      <c r="T71" s="172" t="s">
        <v>89</v>
      </c>
      <c r="U71" s="409"/>
      <c r="V71" s="410"/>
      <c r="W71" s="410"/>
      <c r="X71" s="410"/>
      <c r="Y71" s="410"/>
      <c r="Z71" s="410"/>
      <c r="AA71" s="411"/>
      <c r="AB71" s="172" t="s">
        <v>89</v>
      </c>
      <c r="AC71" s="428">
        <f>G71+U71</f>
        <v>0</v>
      </c>
      <c r="AD71" s="429"/>
      <c r="AE71" s="429"/>
      <c r="AF71" s="429"/>
      <c r="AG71" s="429"/>
      <c r="AH71" s="430"/>
      <c r="AI71" s="172" t="s">
        <v>89</v>
      </c>
      <c r="AJ71" s="406"/>
      <c r="AK71" s="407"/>
      <c r="AL71" s="407"/>
      <c r="AM71" s="407"/>
      <c r="AN71" s="407"/>
      <c r="AO71" s="408"/>
      <c r="AP71" s="173" t="s">
        <v>89</v>
      </c>
      <c r="AQ71" s="172" t="s">
        <v>90</v>
      </c>
      <c r="AR71" s="503"/>
      <c r="AS71" s="504"/>
      <c r="AT71" s="504"/>
      <c r="AU71" s="504"/>
      <c r="AV71" s="504"/>
      <c r="AW71" s="505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 s="434"/>
      <c r="BT71" s="435"/>
      <c r="BU71" s="435"/>
      <c r="BV71" s="435"/>
      <c r="BW71" s="435"/>
      <c r="BX71" s="435"/>
      <c r="BY71" s="435"/>
      <c r="BZ71" s="435"/>
      <c r="CA71" s="435"/>
      <c r="CB71" s="435"/>
      <c r="CC71" s="436"/>
      <c r="CD71"/>
      <c r="CE71"/>
      <c r="CF71"/>
      <c r="CG71"/>
      <c r="CH71"/>
      <c r="CI71"/>
      <c r="CJ71"/>
      <c r="CK71"/>
      <c r="CL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</row>
    <row r="72" spans="1:202" ht="11.1" customHeight="1" x14ac:dyDescent="0.2">
      <c r="F72" s="159"/>
      <c r="G72" s="492" t="s">
        <v>91</v>
      </c>
      <c r="H72" s="493"/>
      <c r="I72" s="493"/>
      <c r="J72" s="493"/>
      <c r="K72" s="493"/>
      <c r="L72" s="494"/>
      <c r="M72" s="174"/>
      <c r="N72" s="495" t="s">
        <v>92</v>
      </c>
      <c r="O72" s="496"/>
      <c r="P72" s="496"/>
      <c r="Q72" s="496"/>
      <c r="R72" s="496"/>
      <c r="S72" s="496"/>
      <c r="T72" s="496"/>
      <c r="U72" s="496"/>
      <c r="V72" s="496"/>
      <c r="W72" s="496"/>
      <c r="X72" s="496"/>
      <c r="Y72" s="496"/>
      <c r="Z72" s="496"/>
      <c r="AA72" s="497"/>
      <c r="AB72" s="254" t="s">
        <v>93</v>
      </c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8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 s="434"/>
      <c r="BT72" s="435"/>
      <c r="BU72" s="435"/>
      <c r="BV72" s="435"/>
      <c r="BW72" s="435"/>
      <c r="BX72" s="435"/>
      <c r="BY72" s="435"/>
      <c r="BZ72" s="435"/>
      <c r="CA72" s="435"/>
      <c r="CB72" s="435"/>
      <c r="CC72" s="436"/>
      <c r="CD72"/>
      <c r="CE72"/>
      <c r="CF72"/>
      <c r="CG72"/>
      <c r="CH72"/>
      <c r="CI72"/>
      <c r="CJ72"/>
      <c r="CK72"/>
      <c r="CL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</row>
    <row r="73" spans="1:202" ht="11.1" customHeight="1" x14ac:dyDescent="0.2">
      <c r="G73" s="396"/>
      <c r="H73" s="397"/>
      <c r="I73" s="397"/>
      <c r="J73" s="397"/>
      <c r="K73" s="397"/>
      <c r="L73" s="398"/>
      <c r="M73" s="59" t="s">
        <v>89</v>
      </c>
      <c r="N73" s="519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1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4"/>
      <c r="AU73" s="304"/>
      <c r="AV73" s="304"/>
      <c r="AW73" s="305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 s="434"/>
      <c r="BT73" s="435"/>
      <c r="BU73" s="435"/>
      <c r="BV73" s="435"/>
      <c r="BW73" s="435"/>
      <c r="BX73" s="435"/>
      <c r="BY73" s="435"/>
      <c r="BZ73" s="435"/>
      <c r="CA73" s="435"/>
      <c r="CB73" s="435"/>
      <c r="CC73" s="436"/>
      <c r="CD73"/>
      <c r="CE73"/>
      <c r="CF73"/>
      <c r="CG73"/>
      <c r="CH73"/>
      <c r="CI73"/>
      <c r="CJ73"/>
      <c r="CK73"/>
      <c r="CL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</row>
    <row r="74" spans="1:202" ht="11.1" customHeight="1" x14ac:dyDescent="0.2"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522" t="s">
        <v>93</v>
      </c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4"/>
      <c r="AD74" s="525"/>
      <c r="AE74" s="526"/>
      <c r="AF74" s="526"/>
      <c r="AG74" s="526"/>
      <c r="AH74" s="526"/>
      <c r="AI74" s="526"/>
      <c r="AJ74" s="526"/>
      <c r="AK74" s="526"/>
      <c r="AL74" s="526"/>
      <c r="AM74" s="526"/>
      <c r="AN74" s="526"/>
      <c r="AO74" s="526"/>
      <c r="AP74" s="526"/>
      <c r="AQ74" s="526"/>
      <c r="AR74" s="526"/>
      <c r="AS74" s="526"/>
      <c r="AT74" s="526"/>
      <c r="AU74" s="526"/>
      <c r="AV74" s="526"/>
      <c r="AW74" s="527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 s="434"/>
      <c r="BT74" s="435"/>
      <c r="BU74" s="435"/>
      <c r="BV74" s="435"/>
      <c r="BW74" s="435"/>
      <c r="BX74" s="435"/>
      <c r="BY74" s="435"/>
      <c r="BZ74" s="435"/>
      <c r="CA74" s="435"/>
      <c r="CB74" s="435"/>
      <c r="CC74" s="436"/>
      <c r="CD74"/>
      <c r="CE74"/>
      <c r="CF74"/>
      <c r="CG74"/>
      <c r="CH74"/>
      <c r="CI74"/>
      <c r="CJ74"/>
      <c r="CK74"/>
      <c r="CL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</row>
    <row r="75" spans="1:202" ht="11.1" customHeight="1" x14ac:dyDescent="0.2">
      <c r="G75" s="528" t="str">
        <f>IF(BB70=0,"",IF(BB70=1,"Convencional: Não há necessidade de Documentação Complementar para análise",IF(BB70=2,"Inovador: Obrigatória apresentação de Documentação Complementar para análise","Outros: se Sistema Inovador, Obrigatória apresentação de Doc. Complementar")))</f>
        <v/>
      </c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529"/>
      <c r="U75" s="529"/>
      <c r="V75" s="529"/>
      <c r="W75" s="529"/>
      <c r="X75" s="529"/>
      <c r="Y75" s="529"/>
      <c r="Z75" s="529"/>
      <c r="AA75" s="529"/>
      <c r="AB75" s="529"/>
      <c r="AC75" s="529"/>
      <c r="AD75" s="529"/>
      <c r="AE75" s="529"/>
      <c r="AF75" s="529"/>
      <c r="AG75" s="530"/>
      <c r="AH75" s="531" t="s">
        <v>94</v>
      </c>
      <c r="AI75" s="532"/>
      <c r="AJ75" s="532"/>
      <c r="AK75" s="532"/>
      <c r="AL75" s="532"/>
      <c r="AM75" s="532"/>
      <c r="AN75" s="532"/>
      <c r="AO75" s="532"/>
      <c r="AP75" s="532"/>
      <c r="AQ75" s="532"/>
      <c r="AR75" s="533"/>
      <c r="AS75" s="401"/>
      <c r="AT75" s="402"/>
      <c r="AU75" s="402"/>
      <c r="AV75" s="402"/>
      <c r="AW75" s="40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 s="434"/>
      <c r="BT75" s="435"/>
      <c r="BU75" s="435"/>
      <c r="BV75" s="435"/>
      <c r="BW75" s="435"/>
      <c r="BX75" s="435"/>
      <c r="BY75" s="435"/>
      <c r="BZ75" s="435"/>
      <c r="CA75" s="435"/>
      <c r="CB75" s="435"/>
      <c r="CC75" s="436"/>
      <c r="CD75"/>
      <c r="CE75"/>
      <c r="CF75"/>
      <c r="CG75"/>
      <c r="CH75"/>
      <c r="CI75"/>
      <c r="CJ75"/>
      <c r="CK75"/>
      <c r="CL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</row>
    <row r="76" spans="1:202" ht="3.95" customHeight="1" x14ac:dyDescent="0.2">
      <c r="E76" s="8" t="s">
        <v>34</v>
      </c>
      <c r="F76" s="49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0"/>
      <c r="AT76" s="10"/>
      <c r="AU76" s="10"/>
      <c r="AV76" s="10"/>
      <c r="AW76" s="10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 s="434"/>
      <c r="BT76" s="435"/>
      <c r="BU76" s="435"/>
      <c r="BV76" s="435"/>
      <c r="BW76" s="435"/>
      <c r="BX76" s="435"/>
      <c r="BY76" s="435"/>
      <c r="BZ76" s="435"/>
      <c r="CA76" s="435"/>
      <c r="CB76" s="435"/>
      <c r="CC76" s="436"/>
      <c r="CD76"/>
      <c r="CE76"/>
      <c r="CF76"/>
      <c r="CG76"/>
      <c r="CH76"/>
      <c r="CI76"/>
      <c r="CJ76"/>
      <c r="CK76"/>
      <c r="CL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</row>
    <row r="77" spans="1:202" ht="11.1" customHeight="1" thickBot="1" x14ac:dyDescent="0.25">
      <c r="G77" s="215" t="s">
        <v>95</v>
      </c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7"/>
      <c r="AY77"/>
      <c r="AZ77"/>
      <c r="BA77"/>
      <c r="BB77" t="str">
        <f>Lista!R2</f>
        <v>Conv:Alvenaria estrutural</v>
      </c>
      <c r="BC77"/>
      <c r="BD77"/>
      <c r="BE77"/>
      <c r="BF77"/>
      <c r="BG77"/>
      <c r="BH77"/>
      <c r="BI77"/>
      <c r="BJ77"/>
      <c r="BR77"/>
      <c r="BS77" s="437"/>
      <c r="BT77" s="438"/>
      <c r="BU77" s="438"/>
      <c r="BV77" s="438"/>
      <c r="BW77" s="438"/>
      <c r="BX77" s="438"/>
      <c r="BY77" s="438"/>
      <c r="BZ77" s="438"/>
      <c r="CA77" s="438"/>
      <c r="CB77" s="438"/>
      <c r="CC77" s="439"/>
      <c r="CD77"/>
      <c r="CE77"/>
      <c r="CF77"/>
      <c r="CG77"/>
      <c r="CH77"/>
      <c r="CI77"/>
      <c r="CJ77"/>
      <c r="CK77"/>
      <c r="CL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</row>
    <row r="78" spans="1:202" ht="11.1" customHeight="1" thickTop="1" x14ac:dyDescent="0.2">
      <c r="G78" s="313" t="s">
        <v>96</v>
      </c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246"/>
      <c r="Z78" s="246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5"/>
      <c r="AO78" s="224" t="s">
        <v>97</v>
      </c>
      <c r="AP78" s="225"/>
      <c r="AQ78" s="225"/>
      <c r="AR78" s="225"/>
      <c r="AS78" s="225"/>
      <c r="AT78" s="226"/>
      <c r="AU78" s="188"/>
      <c r="AV78" s="189"/>
      <c r="AW78" s="190"/>
      <c r="AY78"/>
      <c r="AZ78"/>
      <c r="BA78"/>
      <c r="BB78" t="str">
        <f>Lista!R3</f>
        <v>Conv:Aço estrutural/Blcs.vedação</v>
      </c>
      <c r="BC78"/>
      <c r="BD78"/>
      <c r="BE78"/>
      <c r="BF78"/>
      <c r="BG78"/>
      <c r="BH78"/>
      <c r="BI78"/>
      <c r="BJ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</row>
    <row r="79" spans="1:202" ht="11.1" customHeight="1" x14ac:dyDescent="0.2">
      <c r="G79" s="191" t="s">
        <v>98</v>
      </c>
      <c r="H79" s="192"/>
      <c r="I79" s="192"/>
      <c r="J79" s="192"/>
      <c r="K79" s="192"/>
      <c r="L79" s="192"/>
      <c r="M79" s="192" t="s">
        <v>98</v>
      </c>
      <c r="N79" s="192"/>
      <c r="O79" s="192"/>
      <c r="P79" s="192"/>
      <c r="Q79" s="192"/>
      <c r="R79" s="192"/>
      <c r="S79" s="192"/>
      <c r="T79" s="192"/>
      <c r="U79" s="193"/>
      <c r="V79" s="191" t="s">
        <v>99</v>
      </c>
      <c r="W79" s="192"/>
      <c r="X79" s="192"/>
      <c r="Y79" s="192"/>
      <c r="Z79" s="192"/>
      <c r="AA79" s="192"/>
      <c r="AB79" s="193"/>
      <c r="AC79" s="191" t="s">
        <v>100</v>
      </c>
      <c r="AD79" s="192"/>
      <c r="AE79" s="193"/>
      <c r="AF79" s="191" t="s">
        <v>101</v>
      </c>
      <c r="AG79" s="192"/>
      <c r="AH79" s="193"/>
      <c r="AI79" s="191" t="s">
        <v>102</v>
      </c>
      <c r="AJ79" s="192"/>
      <c r="AK79" s="193"/>
      <c r="AL79" s="191" t="s">
        <v>103</v>
      </c>
      <c r="AM79" s="192"/>
      <c r="AN79" s="193"/>
      <c r="AO79" s="191" t="s">
        <v>104</v>
      </c>
      <c r="AP79" s="192"/>
      <c r="AQ79" s="193"/>
      <c r="AR79" s="500" t="s">
        <v>105</v>
      </c>
      <c r="AS79" s="501"/>
      <c r="AT79" s="501"/>
      <c r="AU79" s="501"/>
      <c r="AV79" s="501"/>
      <c r="AW79" s="502"/>
      <c r="AY79"/>
      <c r="AZ79"/>
      <c r="BA79"/>
      <c r="BB79" t="str">
        <f>Lista!R4</f>
        <v>Conv:Estrutura de concreto/Blcs.vedação</v>
      </c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 s="91"/>
      <c r="BT79" s="89"/>
      <c r="BU79" s="8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</row>
    <row r="80" spans="1:202" ht="11.1" customHeight="1" x14ac:dyDescent="0.25">
      <c r="G80" s="188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204"/>
      <c r="V80" s="188"/>
      <c r="W80" s="189"/>
      <c r="X80" s="189"/>
      <c r="Y80" s="189"/>
      <c r="Z80" s="189"/>
      <c r="AA80" s="189"/>
      <c r="AB80" s="190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21"/>
      <c r="AS80" s="222"/>
      <c r="AT80" s="222"/>
      <c r="AU80" s="222"/>
      <c r="AV80" s="222"/>
      <c r="AW80" s="223"/>
      <c r="AY80"/>
      <c r="AZ80"/>
      <c r="BA80"/>
      <c r="BB80" t="str">
        <f>Lista!R5</f>
        <v>Conv:Estrutura de madeira/Blcs.vedação</v>
      </c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 s="92"/>
      <c r="BT80" s="89"/>
      <c r="BU80" s="89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X80"/>
      <c r="CY80"/>
      <c r="CZ80"/>
      <c r="DA80"/>
      <c r="DB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</row>
    <row r="81" spans="5:208" ht="11.1" customHeight="1" x14ac:dyDescent="0.2">
      <c r="G81" s="185" t="s">
        <v>106</v>
      </c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7"/>
      <c r="V81" s="185" t="s">
        <v>107</v>
      </c>
      <c r="W81" s="186"/>
      <c r="X81" s="186"/>
      <c r="Y81" s="186"/>
      <c r="Z81" s="186"/>
      <c r="AA81" s="186"/>
      <c r="AB81" s="187"/>
      <c r="AC81" s="191" t="s">
        <v>108</v>
      </c>
      <c r="AD81" s="192"/>
      <c r="AE81" s="192"/>
      <c r="AF81" s="192"/>
      <c r="AG81" s="192"/>
      <c r="AH81" s="193"/>
      <c r="AI81" s="219" t="s">
        <v>109</v>
      </c>
      <c r="AJ81" s="186"/>
      <c r="AK81" s="186"/>
      <c r="AL81" s="186"/>
      <c r="AM81" s="186"/>
      <c r="AN81" s="186"/>
      <c r="AO81" s="220"/>
      <c r="AP81" s="219" t="s">
        <v>110</v>
      </c>
      <c r="AQ81" s="186"/>
      <c r="AR81" s="186"/>
      <c r="AS81" s="186"/>
      <c r="AT81" s="186"/>
      <c r="AU81" s="186"/>
      <c r="AV81" s="186"/>
      <c r="AW81" s="220"/>
      <c r="AY81"/>
      <c r="AZ81"/>
      <c r="BA81"/>
      <c r="BB81" t="str">
        <f>Lista!R6</f>
        <v>Conv:Paredes de concreto NBR nº 16055/16475</v>
      </c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 s="93"/>
      <c r="BT81" s="89"/>
      <c r="BU81" s="89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X81"/>
      <c r="CY81"/>
      <c r="CZ81"/>
      <c r="DA81"/>
      <c r="DB81"/>
      <c r="DC81"/>
      <c r="DD81"/>
      <c r="DE81"/>
      <c r="DF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</row>
    <row r="82" spans="5:208" ht="11.1" customHeight="1" x14ac:dyDescent="0.2">
      <c r="G82" s="188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204"/>
      <c r="V82" s="188"/>
      <c r="W82" s="189"/>
      <c r="X82" s="189"/>
      <c r="Y82" s="189"/>
      <c r="Z82" s="189"/>
      <c r="AA82" s="189"/>
      <c r="AB82" s="190"/>
      <c r="AC82" s="218"/>
      <c r="AD82" s="218"/>
      <c r="AE82" s="218"/>
      <c r="AF82" s="218"/>
      <c r="AG82" s="218"/>
      <c r="AH82" s="218"/>
      <c r="AI82" s="221"/>
      <c r="AJ82" s="222"/>
      <c r="AK82" s="222"/>
      <c r="AL82" s="222"/>
      <c r="AM82" s="222"/>
      <c r="AN82" s="222"/>
      <c r="AO82" s="223"/>
      <c r="AP82" s="221"/>
      <c r="AQ82" s="222"/>
      <c r="AR82" s="222"/>
      <c r="AS82" s="222"/>
      <c r="AT82" s="222"/>
      <c r="AU82" s="222"/>
      <c r="AV82" s="222"/>
      <c r="AW82" s="223"/>
      <c r="AY82"/>
      <c r="AZ82"/>
      <c r="BA82"/>
      <c r="BB82" t="s">
        <v>111</v>
      </c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 s="93"/>
      <c r="BT82" s="89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X82"/>
      <c r="CY82"/>
      <c r="CZ82"/>
      <c r="DA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</row>
    <row r="83" spans="5:208" ht="11.1" customHeight="1" x14ac:dyDescent="0.2">
      <c r="G83" s="185" t="s">
        <v>112</v>
      </c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7"/>
      <c r="V83" s="185" t="s">
        <v>113</v>
      </c>
      <c r="W83" s="186"/>
      <c r="X83" s="186"/>
      <c r="Y83" s="186"/>
      <c r="Z83" s="186"/>
      <c r="AA83" s="186"/>
      <c r="AB83" s="187"/>
      <c r="AC83" s="191" t="s">
        <v>114</v>
      </c>
      <c r="AD83" s="192"/>
      <c r="AE83" s="192"/>
      <c r="AF83" s="192"/>
      <c r="AG83" s="193"/>
      <c r="AH83" s="191" t="s">
        <v>115</v>
      </c>
      <c r="AI83" s="192"/>
      <c r="AJ83" s="192"/>
      <c r="AK83" s="192"/>
      <c r="AL83" s="193"/>
      <c r="AM83" s="219" t="s">
        <v>116</v>
      </c>
      <c r="AN83" s="186"/>
      <c r="AO83" s="186"/>
      <c r="AP83" s="186"/>
      <c r="AQ83" s="186"/>
      <c r="AR83" s="186"/>
      <c r="AS83" s="186"/>
      <c r="AT83" s="186"/>
      <c r="AU83" s="186"/>
      <c r="AV83" s="186"/>
      <c r="AW83" s="220"/>
      <c r="AY83"/>
      <c r="AZ83"/>
      <c r="BA83"/>
      <c r="BB83" t="s">
        <v>117</v>
      </c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 s="93"/>
      <c r="BT83" s="89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X83"/>
      <c r="CY83"/>
      <c r="CZ83"/>
      <c r="DA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</row>
    <row r="84" spans="5:208" ht="11.1" customHeight="1" x14ac:dyDescent="0.2">
      <c r="G84" s="188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204"/>
      <c r="V84" s="188"/>
      <c r="W84" s="189"/>
      <c r="X84" s="189"/>
      <c r="Y84" s="189"/>
      <c r="Z84" s="189"/>
      <c r="AA84" s="189"/>
      <c r="AB84" s="190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21"/>
      <c r="AN84" s="222"/>
      <c r="AO84" s="222"/>
      <c r="AP84" s="222"/>
      <c r="AQ84" s="222"/>
      <c r="AR84" s="222"/>
      <c r="AS84" s="222"/>
      <c r="AT84" s="222"/>
      <c r="AU84" s="222"/>
      <c r="AV84" s="222"/>
      <c r="AW84" s="223"/>
      <c r="AY84"/>
      <c r="AZ84"/>
      <c r="BA84"/>
      <c r="BB84" t="s">
        <v>118</v>
      </c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 s="93"/>
      <c r="BT84" s="89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X84"/>
      <c r="CY84"/>
      <c r="CZ84"/>
      <c r="DA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</row>
    <row r="85" spans="5:208" ht="11.1" customHeight="1" x14ac:dyDescent="0.2">
      <c r="G85" s="185" t="s">
        <v>119</v>
      </c>
      <c r="H85" s="186"/>
      <c r="I85" s="186"/>
      <c r="J85" s="186"/>
      <c r="K85" s="186"/>
      <c r="L85" s="186"/>
      <c r="M85" s="186"/>
      <c r="N85" s="187"/>
      <c r="O85" s="185" t="s">
        <v>120</v>
      </c>
      <c r="P85" s="186"/>
      <c r="Q85" s="186"/>
      <c r="R85" s="186"/>
      <c r="S85" s="186"/>
      <c r="T85" s="186"/>
      <c r="U85" s="187"/>
      <c r="V85" s="185" t="s">
        <v>121</v>
      </c>
      <c r="W85" s="186"/>
      <c r="X85" s="186"/>
      <c r="Y85" s="186"/>
      <c r="Z85" s="186"/>
      <c r="AA85" s="186"/>
      <c r="AB85" s="187"/>
      <c r="AC85" s="412" t="s">
        <v>122</v>
      </c>
      <c r="AD85" s="413"/>
      <c r="AE85" s="413"/>
      <c r="AF85" s="413"/>
      <c r="AG85" s="413"/>
      <c r="AH85" s="413"/>
      <c r="AI85" s="413"/>
      <c r="AJ85" s="413"/>
      <c r="AK85" s="413"/>
      <c r="AL85" s="413"/>
      <c r="AM85" s="413"/>
      <c r="AN85" s="413"/>
      <c r="AO85" s="413"/>
      <c r="AP85" s="413"/>
      <c r="AQ85" s="413"/>
      <c r="AR85" s="413"/>
      <c r="AS85" s="413"/>
      <c r="AT85" s="413"/>
      <c r="AU85" s="413"/>
      <c r="AV85" s="413"/>
      <c r="AW85" s="414"/>
      <c r="AY85"/>
      <c r="AZ85"/>
      <c r="BA85"/>
      <c r="BB85" t="s">
        <v>123</v>
      </c>
      <c r="BC85"/>
      <c r="BD85"/>
      <c r="BE85"/>
      <c r="BF85"/>
      <c r="BG85"/>
      <c r="BH85"/>
      <c r="BI85"/>
      <c r="BJ85"/>
      <c r="BO85"/>
      <c r="BP85"/>
      <c r="BQ85"/>
      <c r="BR85"/>
      <c r="BS85" s="93"/>
      <c r="BT85" s="89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X85"/>
      <c r="CY85"/>
      <c r="CZ85"/>
      <c r="DA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</row>
    <row r="86" spans="5:208" ht="11.1" customHeight="1" x14ac:dyDescent="0.25">
      <c r="G86" s="188"/>
      <c r="H86" s="189"/>
      <c r="I86" s="189"/>
      <c r="J86" s="189"/>
      <c r="K86" s="189"/>
      <c r="L86" s="189"/>
      <c r="M86" s="189"/>
      <c r="N86" s="204"/>
      <c r="O86" s="188"/>
      <c r="P86" s="189"/>
      <c r="Q86" s="189"/>
      <c r="R86" s="189"/>
      <c r="S86" s="189"/>
      <c r="T86" s="189"/>
      <c r="U86" s="204"/>
      <c r="V86" s="188"/>
      <c r="W86" s="189"/>
      <c r="X86" s="189"/>
      <c r="Y86" s="189"/>
      <c r="Z86" s="189"/>
      <c r="AA86" s="189"/>
      <c r="AB86" s="190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200"/>
      <c r="AY86"/>
      <c r="AZ86"/>
      <c r="BA86"/>
      <c r="BB86" t="s">
        <v>12</v>
      </c>
      <c r="BC86"/>
      <c r="BD86"/>
      <c r="BE86"/>
      <c r="BF86"/>
      <c r="BG86"/>
      <c r="BO86"/>
      <c r="BP86"/>
      <c r="BQ86"/>
      <c r="BR86"/>
      <c r="BS86" s="94"/>
      <c r="BT86" s="89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</row>
    <row r="87" spans="5:208" ht="11.1" customHeight="1" x14ac:dyDescent="0.2">
      <c r="G87" s="185" t="s">
        <v>124</v>
      </c>
      <c r="H87" s="186"/>
      <c r="I87" s="186"/>
      <c r="J87" s="186"/>
      <c r="K87" s="186"/>
      <c r="L87" s="186"/>
      <c r="M87" s="186"/>
      <c r="N87" s="187"/>
      <c r="O87" s="185" t="s">
        <v>125</v>
      </c>
      <c r="P87" s="186"/>
      <c r="Q87" s="186"/>
      <c r="R87" s="186"/>
      <c r="S87" s="186"/>
      <c r="T87" s="186"/>
      <c r="U87" s="187"/>
      <c r="V87" s="185" t="s">
        <v>126</v>
      </c>
      <c r="W87" s="186"/>
      <c r="X87" s="186"/>
      <c r="Y87" s="186"/>
      <c r="Z87" s="186"/>
      <c r="AA87" s="186"/>
      <c r="AB87" s="187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2"/>
      <c r="AY87"/>
      <c r="AZ87"/>
      <c r="BA87"/>
      <c r="BB87"/>
      <c r="BC87"/>
      <c r="BD87"/>
      <c r="BE87"/>
      <c r="BF87"/>
      <c r="BG87"/>
      <c r="BO87"/>
      <c r="BP87"/>
      <c r="BQ87"/>
      <c r="BR87"/>
      <c r="BS87" s="93"/>
      <c r="BT87" s="89"/>
      <c r="BU87" s="89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</row>
    <row r="88" spans="5:208" ht="11.1" customHeight="1" x14ac:dyDescent="0.25">
      <c r="G88" s="188"/>
      <c r="H88" s="189"/>
      <c r="I88" s="189"/>
      <c r="J88" s="189"/>
      <c r="K88" s="189"/>
      <c r="L88" s="189"/>
      <c r="M88" s="189"/>
      <c r="N88" s="204"/>
      <c r="O88" s="509"/>
      <c r="P88" s="510"/>
      <c r="Q88" s="510"/>
      <c r="R88" s="510"/>
      <c r="S88" s="510"/>
      <c r="T88" s="510"/>
      <c r="U88" s="511"/>
      <c r="V88" s="188"/>
      <c r="W88" s="189"/>
      <c r="X88" s="189"/>
      <c r="Y88" s="189"/>
      <c r="Z88" s="189"/>
      <c r="AA88" s="189"/>
      <c r="AB88" s="190"/>
      <c r="AC88" s="206" t="s">
        <v>127</v>
      </c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8"/>
      <c r="AY88"/>
      <c r="AZ88"/>
      <c r="BA88"/>
      <c r="BB88"/>
      <c r="BC88"/>
      <c r="BD88"/>
      <c r="BE88"/>
      <c r="BF88"/>
      <c r="BG88"/>
      <c r="BO88"/>
      <c r="BP88"/>
      <c r="BQ88"/>
      <c r="BR88"/>
      <c r="BS88" s="94"/>
      <c r="BT88" s="89"/>
      <c r="BU88" s="89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</row>
    <row r="89" spans="5:208" ht="11.1" customHeight="1" x14ac:dyDescent="0.2">
      <c r="G89" s="185" t="s">
        <v>128</v>
      </c>
      <c r="H89" s="186"/>
      <c r="I89" s="186"/>
      <c r="J89" s="186"/>
      <c r="K89" s="186"/>
      <c r="L89" s="186"/>
      <c r="M89" s="186"/>
      <c r="N89" s="187"/>
      <c r="O89" s="185" t="s">
        <v>129</v>
      </c>
      <c r="P89" s="186"/>
      <c r="Q89" s="186"/>
      <c r="R89" s="186"/>
      <c r="S89" s="186"/>
      <c r="T89" s="186"/>
      <c r="U89" s="187"/>
      <c r="V89" s="185" t="s">
        <v>130</v>
      </c>
      <c r="W89" s="186"/>
      <c r="X89" s="186"/>
      <c r="Y89" s="186"/>
      <c r="Z89" s="186"/>
      <c r="AA89" s="186"/>
      <c r="AB89" s="187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200"/>
      <c r="AY89"/>
      <c r="AZ89"/>
      <c r="BA89"/>
      <c r="BB89"/>
      <c r="BC89"/>
      <c r="BD89"/>
      <c r="BE89"/>
      <c r="BF89"/>
      <c r="BG89"/>
      <c r="BH89" s="11"/>
      <c r="BI89" s="11"/>
      <c r="BJ89" s="11"/>
      <c r="BK89" s="11"/>
      <c r="BL89" s="11"/>
      <c r="BM89" s="11"/>
      <c r="BN89" s="11"/>
      <c r="BO89"/>
      <c r="BP89"/>
      <c r="BQ89"/>
      <c r="BR89"/>
      <c r="BS89" s="93"/>
      <c r="BT89" s="89"/>
      <c r="BU89" s="89"/>
      <c r="BV89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</row>
    <row r="90" spans="5:208" ht="11.1" customHeight="1" x14ac:dyDescent="0.2">
      <c r="G90" s="188"/>
      <c r="H90" s="189"/>
      <c r="I90" s="189"/>
      <c r="J90" s="189"/>
      <c r="K90" s="189"/>
      <c r="L90" s="189"/>
      <c r="M90" s="189"/>
      <c r="N90" s="204"/>
      <c r="O90" s="188"/>
      <c r="P90" s="189"/>
      <c r="Q90" s="189"/>
      <c r="R90" s="189"/>
      <c r="S90" s="189"/>
      <c r="T90" s="189"/>
      <c r="U90" s="190"/>
      <c r="V90" s="188"/>
      <c r="W90" s="189"/>
      <c r="X90" s="189"/>
      <c r="Y90" s="189"/>
      <c r="Z90" s="189"/>
      <c r="AA90" s="189"/>
      <c r="AB90" s="190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2"/>
      <c r="AY90"/>
      <c r="AZ90"/>
      <c r="BA90"/>
      <c r="BB90"/>
      <c r="BD90"/>
      <c r="BE90"/>
      <c r="BF90"/>
      <c r="BG90"/>
      <c r="BH90" s="11"/>
      <c r="BI90" s="11"/>
      <c r="BJ90" s="11"/>
      <c r="BK90" s="11"/>
      <c r="BL90" s="11"/>
      <c r="BM90" s="11"/>
      <c r="BN90" s="11"/>
      <c r="BO90"/>
      <c r="BP90"/>
      <c r="BQ90"/>
      <c r="BR90"/>
      <c r="BS90" s="93"/>
      <c r="BT90" s="89"/>
      <c r="BU90" s="89"/>
      <c r="BV90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</row>
    <row r="91" spans="5:208" ht="3.95" customHeight="1" x14ac:dyDescent="0.25">
      <c r="E91" s="8" t="s">
        <v>34</v>
      </c>
      <c r="F91" s="4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 s="94"/>
      <c r="BT91" s="89"/>
      <c r="BU91" s="89"/>
      <c r="BV9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</row>
    <row r="92" spans="5:208" ht="11.1" customHeight="1" x14ac:dyDescent="0.2">
      <c r="G92" s="196" t="s">
        <v>131</v>
      </c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8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 s="89"/>
      <c r="BT92" s="89"/>
      <c r="BU92" s="89"/>
      <c r="BV92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</row>
    <row r="93" spans="5:208" ht="11.1" customHeight="1" x14ac:dyDescent="0.2">
      <c r="G93" s="254" t="s">
        <v>132</v>
      </c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8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</row>
    <row r="94" spans="5:208" ht="3.95" customHeight="1" x14ac:dyDescent="0.2">
      <c r="E94" s="8" t="s">
        <v>34</v>
      </c>
      <c r="F94" s="4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</row>
    <row r="95" spans="5:208" ht="11.1" customHeight="1" x14ac:dyDescent="0.2">
      <c r="G95" s="369" t="s">
        <v>133</v>
      </c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0"/>
      <c r="AR95" s="370"/>
      <c r="AS95" s="370"/>
      <c r="AT95" s="370"/>
      <c r="AU95" s="370"/>
      <c r="AV95" s="370"/>
      <c r="AW95" s="371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</row>
    <row r="96" spans="5:208" ht="11.1" customHeight="1" x14ac:dyDescent="0.2">
      <c r="G96" s="194" t="s">
        <v>134</v>
      </c>
      <c r="H96" s="195"/>
      <c r="I96" s="194" t="s">
        <v>135</v>
      </c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421" t="s">
        <v>136</v>
      </c>
      <c r="Y96" s="421"/>
      <c r="Z96" s="421"/>
      <c r="AA96" s="421"/>
      <c r="AB96" s="421"/>
      <c r="AC96" s="421"/>
      <c r="AD96" s="421"/>
      <c r="AE96" s="421"/>
      <c r="AF96" s="421"/>
      <c r="AG96" s="421"/>
      <c r="AH96" s="421"/>
      <c r="AI96" s="421"/>
      <c r="AJ96" s="421"/>
      <c r="AK96" s="421"/>
      <c r="AL96" s="421"/>
      <c r="AM96" s="88"/>
      <c r="AN96" s="418" t="s">
        <v>137</v>
      </c>
      <c r="AO96" s="419"/>
      <c r="AP96" s="419"/>
      <c r="AQ96" s="419"/>
      <c r="AR96" s="419"/>
      <c r="AS96" s="419"/>
      <c r="AT96" s="419"/>
      <c r="AU96" s="419"/>
      <c r="AV96" s="419"/>
      <c r="AW96" s="420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</row>
    <row r="97" spans="7:208" ht="11.1" customHeight="1" x14ac:dyDescent="0.2">
      <c r="G97" s="194"/>
      <c r="H97" s="195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392" t="s">
        <v>138</v>
      </c>
      <c r="Y97" s="392"/>
      <c r="Z97" s="392"/>
      <c r="AA97" s="392"/>
      <c r="AB97" s="194" t="s">
        <v>139</v>
      </c>
      <c r="AC97" s="194"/>
      <c r="AD97" s="194"/>
      <c r="AE97" s="203"/>
      <c r="AF97" s="203"/>
      <c r="AG97" s="203"/>
      <c r="AH97" s="203"/>
      <c r="AI97" s="194" t="s">
        <v>140</v>
      </c>
      <c r="AJ97" s="194"/>
      <c r="AK97" s="194"/>
      <c r="AL97" s="194"/>
      <c r="AM97" s="87"/>
      <c r="AN97" s="393" t="s">
        <v>141</v>
      </c>
      <c r="AO97" s="394"/>
      <c r="AP97" s="394"/>
      <c r="AQ97" s="394"/>
      <c r="AR97" s="395"/>
      <c r="AS97" s="393" t="s">
        <v>142</v>
      </c>
      <c r="AT97" s="394"/>
      <c r="AU97" s="394"/>
      <c r="AV97" s="394"/>
      <c r="AW97" s="395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</row>
    <row r="98" spans="7:208" ht="11.1" customHeight="1" x14ac:dyDescent="0.2">
      <c r="G98" s="372">
        <v>1</v>
      </c>
      <c r="H98" s="372"/>
      <c r="I98" s="386" t="s">
        <v>143</v>
      </c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7"/>
      <c r="X98" s="390">
        <f t="shared" ref="X98:X117" si="0">IFERROR(100*AB98/$AB$118,0)</f>
        <v>0</v>
      </c>
      <c r="Y98" s="390"/>
      <c r="Z98" s="391"/>
      <c r="AA98" s="391"/>
      <c r="AB98" s="567"/>
      <c r="AC98" s="567"/>
      <c r="AD98" s="567"/>
      <c r="AE98" s="567"/>
      <c r="AF98" s="567"/>
      <c r="AG98" s="567"/>
      <c r="AH98" s="568"/>
      <c r="AI98" s="390">
        <f>X98</f>
        <v>0</v>
      </c>
      <c r="AJ98" s="390"/>
      <c r="AK98" s="391"/>
      <c r="AL98" s="391"/>
      <c r="AM98" s="87"/>
      <c r="AN98" s="415">
        <v>1.1299999999999999</v>
      </c>
      <c r="AO98" s="416"/>
      <c r="AP98" s="416"/>
      <c r="AQ98" s="416"/>
      <c r="AR98" s="417"/>
      <c r="AS98" s="550">
        <v>3.97</v>
      </c>
      <c r="AT98" s="551"/>
      <c r="AU98" s="551"/>
      <c r="AV98" s="551"/>
      <c r="AW98" s="552"/>
      <c r="AX98" s="80" t="str">
        <f>IF(X98=0,"",IF(X98&gt;AS98,"Excede máximo - justifique",IF(X98&lt;AN98,"Abaixo do mínimo","OK")))</f>
        <v/>
      </c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</row>
    <row r="99" spans="7:208" ht="11.1" customHeight="1" x14ac:dyDescent="0.2">
      <c r="G99" s="337">
        <f>G98+1</f>
        <v>2</v>
      </c>
      <c r="H99" s="337"/>
      <c r="I99" s="386" t="s">
        <v>144</v>
      </c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7"/>
      <c r="X99" s="388">
        <f t="shared" si="0"/>
        <v>0</v>
      </c>
      <c r="Y99" s="388"/>
      <c r="Z99" s="389"/>
      <c r="AA99" s="389"/>
      <c r="AB99" s="486"/>
      <c r="AC99" s="486"/>
      <c r="AD99" s="486"/>
      <c r="AE99" s="487"/>
      <c r="AF99" s="487"/>
      <c r="AG99" s="487"/>
      <c r="AH99" s="487"/>
      <c r="AI99" s="388">
        <f>X99+AI98</f>
        <v>0</v>
      </c>
      <c r="AJ99" s="388"/>
      <c r="AK99" s="389"/>
      <c r="AL99" s="389"/>
      <c r="AM99" s="87"/>
      <c r="AN99" s="212">
        <v>3.07</v>
      </c>
      <c r="AO99" s="213"/>
      <c r="AP99" s="213"/>
      <c r="AQ99" s="213"/>
      <c r="AR99" s="214"/>
      <c r="AS99" s="209">
        <v>7.43</v>
      </c>
      <c r="AT99" s="210"/>
      <c r="AU99" s="210"/>
      <c r="AV99" s="210"/>
      <c r="AW99" s="211"/>
      <c r="AX99" s="80" t="str">
        <f t="shared" ref="AX99:AX117" si="1">IF(X99=0,"",IF(X99&gt;AS99,"Excede máximo - justifique",IF(X99&lt;AN99,"Abaixo do mínimo","OK")))</f>
        <v/>
      </c>
      <c r="AY99"/>
      <c r="AZ99"/>
      <c r="BV99"/>
      <c r="BW99"/>
      <c r="BX99"/>
      <c r="BY99" s="175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</row>
    <row r="100" spans="7:208" ht="11.1" customHeight="1" x14ac:dyDescent="0.2">
      <c r="G100" s="337">
        <f>G99+1</f>
        <v>3</v>
      </c>
      <c r="H100" s="337"/>
      <c r="I100" s="386" t="s">
        <v>145</v>
      </c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7"/>
      <c r="X100" s="388">
        <f t="shared" si="0"/>
        <v>0</v>
      </c>
      <c r="Y100" s="388"/>
      <c r="Z100" s="389"/>
      <c r="AA100" s="389"/>
      <c r="AB100" s="355"/>
      <c r="AC100" s="355"/>
      <c r="AD100" s="355"/>
      <c r="AE100" s="356"/>
      <c r="AF100" s="356"/>
      <c r="AG100" s="356"/>
      <c r="AH100" s="356"/>
      <c r="AI100" s="388">
        <f t="shared" ref="AI100:AI116" si="2">X100+AI99</f>
        <v>0</v>
      </c>
      <c r="AJ100" s="388"/>
      <c r="AK100" s="389"/>
      <c r="AL100" s="389"/>
      <c r="AM100" s="87"/>
      <c r="AN100" s="212">
        <v>12.17</v>
      </c>
      <c r="AO100" s="213"/>
      <c r="AP100" s="213"/>
      <c r="AQ100" s="213"/>
      <c r="AR100" s="214"/>
      <c r="AS100" s="209">
        <v>17.670000000000002</v>
      </c>
      <c r="AT100" s="210"/>
      <c r="AU100" s="210"/>
      <c r="AV100" s="210"/>
      <c r="AW100" s="211"/>
      <c r="AX100" s="80" t="str">
        <f t="shared" si="1"/>
        <v/>
      </c>
      <c r="AY100"/>
      <c r="AZ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</row>
    <row r="101" spans="7:208" ht="11.1" customHeight="1" x14ac:dyDescent="0.2">
      <c r="G101" s="337">
        <f>G100+1</f>
        <v>4</v>
      </c>
      <c r="H101" s="337"/>
      <c r="I101" s="386" t="s">
        <v>146</v>
      </c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7"/>
      <c r="X101" s="388">
        <f t="shared" si="0"/>
        <v>0</v>
      </c>
      <c r="Y101" s="388"/>
      <c r="Z101" s="389"/>
      <c r="AA101" s="389"/>
      <c r="AB101" s="355"/>
      <c r="AC101" s="355"/>
      <c r="AD101" s="355"/>
      <c r="AE101" s="356"/>
      <c r="AF101" s="356"/>
      <c r="AG101" s="356"/>
      <c r="AH101" s="356"/>
      <c r="AI101" s="388">
        <f t="shared" si="2"/>
        <v>0</v>
      </c>
      <c r="AJ101" s="388"/>
      <c r="AK101" s="389"/>
      <c r="AL101" s="389"/>
      <c r="AM101" s="87"/>
      <c r="AN101" s="212">
        <v>4.8</v>
      </c>
      <c r="AO101" s="213"/>
      <c r="AP101" s="213"/>
      <c r="AQ101" s="213"/>
      <c r="AR101" s="214"/>
      <c r="AS101" s="209">
        <v>10.67</v>
      </c>
      <c r="AT101" s="210"/>
      <c r="AU101" s="210"/>
      <c r="AV101" s="210"/>
      <c r="AW101" s="211"/>
      <c r="AX101" s="80" t="str">
        <f t="shared" si="1"/>
        <v/>
      </c>
      <c r="AY101"/>
      <c r="AZ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</row>
    <row r="102" spans="7:208" ht="11.1" customHeight="1" x14ac:dyDescent="0.2">
      <c r="G102" s="337">
        <f>G101+1</f>
        <v>5</v>
      </c>
      <c r="H102" s="337"/>
      <c r="I102" s="386" t="s">
        <v>147</v>
      </c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7"/>
      <c r="X102" s="388">
        <f t="shared" si="0"/>
        <v>0</v>
      </c>
      <c r="Y102" s="388"/>
      <c r="Z102" s="389"/>
      <c r="AA102" s="389"/>
      <c r="AB102" s="355"/>
      <c r="AC102" s="355"/>
      <c r="AD102" s="355"/>
      <c r="AE102" s="356"/>
      <c r="AF102" s="356"/>
      <c r="AG102" s="356"/>
      <c r="AH102" s="356"/>
      <c r="AI102" s="388">
        <f t="shared" si="2"/>
        <v>0</v>
      </c>
      <c r="AJ102" s="388"/>
      <c r="AK102" s="389"/>
      <c r="AL102" s="389"/>
      <c r="AM102" s="87"/>
      <c r="AN102" s="212">
        <v>4.16</v>
      </c>
      <c r="AO102" s="213"/>
      <c r="AP102" s="213"/>
      <c r="AQ102" s="213"/>
      <c r="AR102" s="214"/>
      <c r="AS102" s="209">
        <v>13.27</v>
      </c>
      <c r="AT102" s="210"/>
      <c r="AU102" s="210"/>
      <c r="AV102" s="210"/>
      <c r="AW102" s="211"/>
      <c r="AX102" s="80" t="str">
        <f t="shared" si="1"/>
        <v/>
      </c>
      <c r="AY102"/>
      <c r="AZ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</row>
    <row r="103" spans="7:208" ht="11.1" customHeight="1" x14ac:dyDescent="0.2">
      <c r="G103" s="337">
        <f>G102+1</f>
        <v>6</v>
      </c>
      <c r="H103" s="337"/>
      <c r="I103" s="386" t="s">
        <v>148</v>
      </c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/>
      <c r="W103" s="387"/>
      <c r="X103" s="388">
        <f t="shared" si="0"/>
        <v>0</v>
      </c>
      <c r="Y103" s="388"/>
      <c r="Z103" s="389"/>
      <c r="AA103" s="389"/>
      <c r="AB103" s="355"/>
      <c r="AC103" s="355"/>
      <c r="AD103" s="355"/>
      <c r="AE103" s="356"/>
      <c r="AF103" s="356"/>
      <c r="AG103" s="356"/>
      <c r="AH103" s="356"/>
      <c r="AI103" s="388">
        <f t="shared" si="2"/>
        <v>0</v>
      </c>
      <c r="AJ103" s="388"/>
      <c r="AK103" s="389"/>
      <c r="AL103" s="389"/>
      <c r="AM103" s="87"/>
      <c r="AN103" s="227">
        <v>0</v>
      </c>
      <c r="AO103" s="228"/>
      <c r="AP103" s="228"/>
      <c r="AQ103" s="228"/>
      <c r="AR103" s="229"/>
      <c r="AS103" s="209">
        <v>2.4500000000000002</v>
      </c>
      <c r="AT103" s="210"/>
      <c r="AU103" s="210"/>
      <c r="AV103" s="210"/>
      <c r="AW103" s="211"/>
      <c r="AX103" s="80" t="str">
        <f t="shared" si="1"/>
        <v/>
      </c>
      <c r="AY103"/>
      <c r="AZ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</row>
    <row r="104" spans="7:208" ht="11.1" customHeight="1" x14ac:dyDescent="0.2">
      <c r="G104" s="337">
        <f t="shared" ref="G104:G117" si="3">G103+1</f>
        <v>7</v>
      </c>
      <c r="H104" s="337"/>
      <c r="I104" s="386" t="s">
        <v>149</v>
      </c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U104" s="386"/>
      <c r="V104" s="386"/>
      <c r="W104" s="387"/>
      <c r="X104" s="388">
        <f t="shared" si="0"/>
        <v>0</v>
      </c>
      <c r="Y104" s="388"/>
      <c r="Z104" s="389"/>
      <c r="AA104" s="389"/>
      <c r="AB104" s="355"/>
      <c r="AC104" s="355"/>
      <c r="AD104" s="355"/>
      <c r="AE104" s="356"/>
      <c r="AF104" s="356"/>
      <c r="AG104" s="356"/>
      <c r="AH104" s="356"/>
      <c r="AI104" s="388">
        <f t="shared" si="2"/>
        <v>0</v>
      </c>
      <c r="AJ104" s="388"/>
      <c r="AK104" s="389"/>
      <c r="AL104" s="389"/>
      <c r="AM104" s="87"/>
      <c r="AN104" s="227">
        <v>0</v>
      </c>
      <c r="AO104" s="228"/>
      <c r="AP104" s="228"/>
      <c r="AQ104" s="228"/>
      <c r="AR104" s="229"/>
      <c r="AS104" s="209">
        <v>12.94</v>
      </c>
      <c r="AT104" s="210"/>
      <c r="AU104" s="210"/>
      <c r="AV104" s="210"/>
      <c r="AW104" s="211"/>
      <c r="AX104" s="80" t="str">
        <f t="shared" si="1"/>
        <v/>
      </c>
      <c r="AY104"/>
      <c r="AZ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</row>
    <row r="105" spans="7:208" ht="11.1" customHeight="1" x14ac:dyDescent="0.2">
      <c r="G105" s="337">
        <f t="shared" si="3"/>
        <v>8</v>
      </c>
      <c r="H105" s="337"/>
      <c r="I105" s="386" t="s">
        <v>150</v>
      </c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  <c r="T105" s="386"/>
      <c r="U105" s="386"/>
      <c r="V105" s="386"/>
      <c r="W105" s="387"/>
      <c r="X105" s="388">
        <f t="shared" si="0"/>
        <v>0</v>
      </c>
      <c r="Y105" s="388"/>
      <c r="Z105" s="389"/>
      <c r="AA105" s="389"/>
      <c r="AB105" s="355"/>
      <c r="AC105" s="355"/>
      <c r="AD105" s="355"/>
      <c r="AE105" s="356"/>
      <c r="AF105" s="356"/>
      <c r="AG105" s="356"/>
      <c r="AH105" s="356"/>
      <c r="AI105" s="388">
        <f t="shared" si="2"/>
        <v>0</v>
      </c>
      <c r="AJ105" s="388"/>
      <c r="AK105" s="389"/>
      <c r="AL105" s="389"/>
      <c r="AM105" s="87"/>
      <c r="AN105" s="227">
        <v>0</v>
      </c>
      <c r="AO105" s="228"/>
      <c r="AP105" s="228"/>
      <c r="AQ105" s="228"/>
      <c r="AR105" s="229"/>
      <c r="AS105" s="209">
        <v>10.1</v>
      </c>
      <c r="AT105" s="210"/>
      <c r="AU105" s="210"/>
      <c r="AV105" s="210"/>
      <c r="AW105" s="211"/>
      <c r="AX105" s="80" t="str">
        <f t="shared" si="1"/>
        <v/>
      </c>
      <c r="AY105"/>
      <c r="AZ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</row>
    <row r="106" spans="7:208" ht="11.1" customHeight="1" x14ac:dyDescent="0.2">
      <c r="G106" s="337">
        <f t="shared" si="3"/>
        <v>9</v>
      </c>
      <c r="H106" s="337"/>
      <c r="I106" s="386" t="s">
        <v>151</v>
      </c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/>
      <c r="U106" s="386"/>
      <c r="V106" s="386"/>
      <c r="W106" s="387"/>
      <c r="X106" s="388">
        <f t="shared" si="0"/>
        <v>0</v>
      </c>
      <c r="Y106" s="388"/>
      <c r="Z106" s="389"/>
      <c r="AA106" s="389"/>
      <c r="AB106" s="355"/>
      <c r="AC106" s="355"/>
      <c r="AD106" s="355"/>
      <c r="AE106" s="356"/>
      <c r="AF106" s="356"/>
      <c r="AG106" s="356"/>
      <c r="AH106" s="356"/>
      <c r="AI106" s="388">
        <f t="shared" si="2"/>
        <v>0</v>
      </c>
      <c r="AJ106" s="388"/>
      <c r="AK106" s="389"/>
      <c r="AL106" s="389"/>
      <c r="AM106" s="87"/>
      <c r="AN106" s="212">
        <v>6.81</v>
      </c>
      <c r="AO106" s="213"/>
      <c r="AP106" s="213"/>
      <c r="AQ106" s="213"/>
      <c r="AR106" s="214"/>
      <c r="AS106" s="209">
        <v>9.32</v>
      </c>
      <c r="AT106" s="210"/>
      <c r="AU106" s="210"/>
      <c r="AV106" s="210"/>
      <c r="AW106" s="211"/>
      <c r="AX106" s="80" t="str">
        <f t="shared" si="1"/>
        <v/>
      </c>
      <c r="AY106"/>
      <c r="AZ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</row>
    <row r="107" spans="7:208" ht="11.1" customHeight="1" x14ac:dyDescent="0.2">
      <c r="G107" s="337">
        <f t="shared" si="3"/>
        <v>10</v>
      </c>
      <c r="H107" s="337"/>
      <c r="I107" s="386" t="s">
        <v>152</v>
      </c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U107" s="386"/>
      <c r="V107" s="386"/>
      <c r="W107" s="387"/>
      <c r="X107" s="388">
        <f t="shared" si="0"/>
        <v>0</v>
      </c>
      <c r="Y107" s="388"/>
      <c r="Z107" s="389"/>
      <c r="AA107" s="389"/>
      <c r="AB107" s="354"/>
      <c r="AC107" s="355"/>
      <c r="AD107" s="355"/>
      <c r="AE107" s="356"/>
      <c r="AF107" s="356"/>
      <c r="AG107" s="356"/>
      <c r="AH107" s="356"/>
      <c r="AI107" s="388">
        <f t="shared" si="2"/>
        <v>0</v>
      </c>
      <c r="AJ107" s="388"/>
      <c r="AK107" s="389"/>
      <c r="AL107" s="389"/>
      <c r="AM107" s="87"/>
      <c r="AN107" s="227">
        <v>0</v>
      </c>
      <c r="AO107" s="228"/>
      <c r="AP107" s="228"/>
      <c r="AQ107" s="228"/>
      <c r="AR107" s="229"/>
      <c r="AS107" s="209">
        <v>2.1800000000000002</v>
      </c>
      <c r="AT107" s="210"/>
      <c r="AU107" s="210"/>
      <c r="AV107" s="210"/>
      <c r="AW107" s="211"/>
      <c r="AX107" s="80" t="str">
        <f t="shared" si="1"/>
        <v/>
      </c>
      <c r="AY107"/>
      <c r="AZ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</row>
    <row r="108" spans="7:208" ht="11.1" customHeight="1" x14ac:dyDescent="0.2">
      <c r="G108" s="337">
        <f t="shared" si="3"/>
        <v>11</v>
      </c>
      <c r="H108" s="337"/>
      <c r="I108" s="386" t="s">
        <v>153</v>
      </c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  <c r="T108" s="386"/>
      <c r="U108" s="386"/>
      <c r="V108" s="386"/>
      <c r="W108" s="387"/>
      <c r="X108" s="388">
        <f t="shared" si="0"/>
        <v>0</v>
      </c>
      <c r="Y108" s="388"/>
      <c r="Z108" s="389"/>
      <c r="AA108" s="389"/>
      <c r="AB108" s="354"/>
      <c r="AC108" s="355"/>
      <c r="AD108" s="355"/>
      <c r="AE108" s="356"/>
      <c r="AF108" s="356"/>
      <c r="AG108" s="356"/>
      <c r="AH108" s="356"/>
      <c r="AI108" s="388">
        <f t="shared" si="2"/>
        <v>0</v>
      </c>
      <c r="AJ108" s="388"/>
      <c r="AK108" s="389"/>
      <c r="AL108" s="389"/>
      <c r="AM108" s="87"/>
      <c r="AN108" s="212">
        <v>3.87</v>
      </c>
      <c r="AO108" s="213"/>
      <c r="AP108" s="213"/>
      <c r="AQ108" s="213"/>
      <c r="AR108" s="214"/>
      <c r="AS108" s="209">
        <v>5.3</v>
      </c>
      <c r="AT108" s="210"/>
      <c r="AU108" s="210"/>
      <c r="AV108" s="210"/>
      <c r="AW108" s="211"/>
      <c r="AX108" s="80" t="str">
        <f t="shared" si="1"/>
        <v/>
      </c>
      <c r="AY108"/>
      <c r="AZ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</row>
    <row r="109" spans="7:208" ht="11.1" customHeight="1" x14ac:dyDescent="0.2">
      <c r="G109" s="337">
        <f t="shared" si="3"/>
        <v>12</v>
      </c>
      <c r="H109" s="337"/>
      <c r="I109" s="386" t="s">
        <v>154</v>
      </c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  <c r="T109" s="386"/>
      <c r="U109" s="386"/>
      <c r="V109" s="386"/>
      <c r="W109" s="387"/>
      <c r="X109" s="388">
        <f t="shared" si="0"/>
        <v>0</v>
      </c>
      <c r="Y109" s="388"/>
      <c r="Z109" s="389"/>
      <c r="AA109" s="389"/>
      <c r="AB109" s="354"/>
      <c r="AC109" s="355"/>
      <c r="AD109" s="355"/>
      <c r="AE109" s="356"/>
      <c r="AF109" s="356"/>
      <c r="AG109" s="356"/>
      <c r="AH109" s="356"/>
      <c r="AI109" s="388">
        <f>X109+AI110</f>
        <v>0</v>
      </c>
      <c r="AJ109" s="388"/>
      <c r="AK109" s="389"/>
      <c r="AL109" s="389"/>
      <c r="AM109" s="87"/>
      <c r="AN109" s="212">
        <v>3.63</v>
      </c>
      <c r="AO109" s="213"/>
      <c r="AP109" s="213"/>
      <c r="AQ109" s="213"/>
      <c r="AR109" s="214"/>
      <c r="AS109" s="209">
        <v>6.47</v>
      </c>
      <c r="AT109" s="210"/>
      <c r="AU109" s="210"/>
      <c r="AV109" s="210"/>
      <c r="AW109" s="211"/>
      <c r="AX109" s="80" t="str">
        <f>IF(X109=0,"",IF(X109&gt;AS109,"Excede máximo - justifique",IF(X109&lt;AN109,"Abaixo do mínimo","OK")))</f>
        <v/>
      </c>
      <c r="AY109"/>
      <c r="AZ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</row>
    <row r="110" spans="7:208" ht="11.1" customHeight="1" x14ac:dyDescent="0.2">
      <c r="G110" s="337">
        <f t="shared" si="3"/>
        <v>13</v>
      </c>
      <c r="H110" s="337"/>
      <c r="I110" s="386" t="s">
        <v>155</v>
      </c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  <c r="T110" s="386"/>
      <c r="U110" s="386"/>
      <c r="V110" s="386"/>
      <c r="W110" s="387"/>
      <c r="X110" s="388">
        <f t="shared" si="0"/>
        <v>0</v>
      </c>
      <c r="Y110" s="388"/>
      <c r="Z110" s="389"/>
      <c r="AA110" s="389"/>
      <c r="AB110" s="354"/>
      <c r="AC110" s="355"/>
      <c r="AD110" s="355"/>
      <c r="AE110" s="356"/>
      <c r="AF110" s="356"/>
      <c r="AG110" s="356"/>
      <c r="AH110" s="356"/>
      <c r="AI110" s="388">
        <f>X110+AI108</f>
        <v>0</v>
      </c>
      <c r="AJ110" s="388"/>
      <c r="AK110" s="389"/>
      <c r="AL110" s="389"/>
      <c r="AM110" s="87"/>
      <c r="AN110" s="212">
        <v>8.41</v>
      </c>
      <c r="AO110" s="213"/>
      <c r="AP110" s="213"/>
      <c r="AQ110" s="213"/>
      <c r="AR110" s="214"/>
      <c r="AS110" s="209">
        <v>11.51</v>
      </c>
      <c r="AT110" s="210"/>
      <c r="AU110" s="210"/>
      <c r="AV110" s="210"/>
      <c r="AW110" s="211"/>
      <c r="AX110" s="80" t="str">
        <f t="shared" si="1"/>
        <v/>
      </c>
      <c r="AY110"/>
      <c r="AZ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</row>
    <row r="111" spans="7:208" ht="11.1" customHeight="1" x14ac:dyDescent="0.2">
      <c r="G111" s="337">
        <f t="shared" si="3"/>
        <v>14</v>
      </c>
      <c r="H111" s="337"/>
      <c r="I111" s="386" t="s">
        <v>156</v>
      </c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7"/>
      <c r="X111" s="388">
        <f t="shared" si="0"/>
        <v>0</v>
      </c>
      <c r="Y111" s="388"/>
      <c r="Z111" s="389"/>
      <c r="AA111" s="389"/>
      <c r="AB111" s="354"/>
      <c r="AC111" s="355"/>
      <c r="AD111" s="355"/>
      <c r="AE111" s="356"/>
      <c r="AF111" s="356"/>
      <c r="AG111" s="356"/>
      <c r="AH111" s="356"/>
      <c r="AI111" s="388">
        <f>X111+AI109</f>
        <v>0</v>
      </c>
      <c r="AJ111" s="388"/>
      <c r="AK111" s="389"/>
      <c r="AL111" s="389"/>
      <c r="AM111" s="87"/>
      <c r="AN111" s="212">
        <v>1.01</v>
      </c>
      <c r="AO111" s="213"/>
      <c r="AP111" s="213"/>
      <c r="AQ111" s="213"/>
      <c r="AR111" s="214"/>
      <c r="AS111" s="209">
        <v>1.38</v>
      </c>
      <c r="AT111" s="210"/>
      <c r="AU111" s="210"/>
      <c r="AV111" s="210"/>
      <c r="AW111" s="211"/>
      <c r="AX111" s="80" t="str">
        <f t="shared" si="1"/>
        <v/>
      </c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</row>
    <row r="112" spans="7:208" ht="11.1" customHeight="1" x14ac:dyDescent="0.2">
      <c r="G112" s="337">
        <f t="shared" si="3"/>
        <v>15</v>
      </c>
      <c r="H112" s="337"/>
      <c r="I112" s="386" t="s">
        <v>157</v>
      </c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7"/>
      <c r="X112" s="388">
        <f t="shared" si="0"/>
        <v>0</v>
      </c>
      <c r="Y112" s="388"/>
      <c r="Z112" s="389"/>
      <c r="AA112" s="389"/>
      <c r="AB112" s="354"/>
      <c r="AC112" s="355"/>
      <c r="AD112" s="355"/>
      <c r="AE112" s="356"/>
      <c r="AF112" s="356"/>
      <c r="AG112" s="356"/>
      <c r="AH112" s="356"/>
      <c r="AI112" s="388">
        <f t="shared" si="2"/>
        <v>0</v>
      </c>
      <c r="AJ112" s="388"/>
      <c r="AK112" s="389"/>
      <c r="AL112" s="389"/>
      <c r="AM112" s="87"/>
      <c r="AN112" s="212">
        <v>3.75</v>
      </c>
      <c r="AO112" s="213"/>
      <c r="AP112" s="213"/>
      <c r="AQ112" s="213"/>
      <c r="AR112" s="214"/>
      <c r="AS112" s="209">
        <v>4.8499999999999996</v>
      </c>
      <c r="AT112" s="210"/>
      <c r="AU112" s="210"/>
      <c r="AV112" s="210"/>
      <c r="AW112" s="211"/>
      <c r="AX112" s="80" t="str">
        <f t="shared" si="1"/>
        <v/>
      </c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</row>
    <row r="113" spans="1:208" ht="11.1" customHeight="1" x14ac:dyDescent="0.2">
      <c r="G113" s="337">
        <f t="shared" si="3"/>
        <v>16</v>
      </c>
      <c r="H113" s="337"/>
      <c r="I113" s="386" t="s">
        <v>158</v>
      </c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/>
      <c r="U113" s="386"/>
      <c r="V113" s="386"/>
      <c r="W113" s="387"/>
      <c r="X113" s="388">
        <f t="shared" si="0"/>
        <v>0</v>
      </c>
      <c r="Y113" s="388"/>
      <c r="Z113" s="389"/>
      <c r="AA113" s="389"/>
      <c r="AB113" s="354"/>
      <c r="AC113" s="355"/>
      <c r="AD113" s="355"/>
      <c r="AE113" s="356"/>
      <c r="AF113" s="356"/>
      <c r="AG113" s="356"/>
      <c r="AH113" s="356"/>
      <c r="AI113" s="388">
        <f t="shared" si="2"/>
        <v>0</v>
      </c>
      <c r="AJ113" s="388"/>
      <c r="AK113" s="389"/>
      <c r="AL113" s="389"/>
      <c r="AM113" s="87"/>
      <c r="AN113" s="212">
        <v>3.63</v>
      </c>
      <c r="AO113" s="213"/>
      <c r="AP113" s="213"/>
      <c r="AQ113" s="213"/>
      <c r="AR113" s="214"/>
      <c r="AS113" s="209">
        <v>4.2699999999999996</v>
      </c>
      <c r="AT113" s="210"/>
      <c r="AU113" s="210"/>
      <c r="AV113" s="210"/>
      <c r="AW113" s="211"/>
      <c r="AX113" s="80" t="str">
        <f t="shared" si="1"/>
        <v/>
      </c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Z113"/>
      <c r="CA113"/>
      <c r="CB113"/>
      <c r="DM113"/>
      <c r="DN113"/>
      <c r="DO113"/>
      <c r="DP113"/>
      <c r="DQ113"/>
      <c r="DR113"/>
      <c r="DS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</row>
    <row r="114" spans="1:208" ht="11.1" customHeight="1" x14ac:dyDescent="0.2">
      <c r="G114" s="337">
        <f t="shared" si="3"/>
        <v>17</v>
      </c>
      <c r="H114" s="337"/>
      <c r="I114" s="386" t="s">
        <v>159</v>
      </c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/>
      <c r="U114" s="386"/>
      <c r="V114" s="386"/>
      <c r="W114" s="387"/>
      <c r="X114" s="388">
        <f t="shared" si="0"/>
        <v>0</v>
      </c>
      <c r="Y114" s="388"/>
      <c r="Z114" s="389"/>
      <c r="AA114" s="389"/>
      <c r="AB114" s="354"/>
      <c r="AC114" s="355"/>
      <c r="AD114" s="355"/>
      <c r="AE114" s="356"/>
      <c r="AF114" s="356"/>
      <c r="AG114" s="356"/>
      <c r="AH114" s="356"/>
      <c r="AI114" s="388">
        <f t="shared" si="2"/>
        <v>0</v>
      </c>
      <c r="AJ114" s="388"/>
      <c r="AK114" s="389"/>
      <c r="AL114" s="389"/>
      <c r="AM114" s="87"/>
      <c r="AN114" s="212">
        <v>3.65</v>
      </c>
      <c r="AO114" s="213"/>
      <c r="AP114" s="213"/>
      <c r="AQ114" s="213"/>
      <c r="AR114" s="214"/>
      <c r="AS114" s="209">
        <v>4.3</v>
      </c>
      <c r="AT114" s="210"/>
      <c r="AU114" s="210"/>
      <c r="AV114" s="210"/>
      <c r="AW114" s="211"/>
      <c r="AX114" s="80" t="str">
        <f t="shared" si="1"/>
        <v/>
      </c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Z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</row>
    <row r="115" spans="1:208" ht="11.1" customHeight="1" x14ac:dyDescent="0.2">
      <c r="G115" s="337">
        <f t="shared" si="3"/>
        <v>18</v>
      </c>
      <c r="H115" s="337"/>
      <c r="I115" s="386" t="s">
        <v>107</v>
      </c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7"/>
      <c r="X115" s="388">
        <f t="shared" si="0"/>
        <v>0</v>
      </c>
      <c r="Y115" s="388"/>
      <c r="Z115" s="389"/>
      <c r="AA115" s="389"/>
      <c r="AB115" s="354"/>
      <c r="AC115" s="355"/>
      <c r="AD115" s="355"/>
      <c r="AE115" s="356"/>
      <c r="AF115" s="356"/>
      <c r="AG115" s="356"/>
      <c r="AH115" s="356"/>
      <c r="AI115" s="388">
        <f t="shared" si="2"/>
        <v>0</v>
      </c>
      <c r="AJ115" s="388"/>
      <c r="AK115" s="389"/>
      <c r="AL115" s="389"/>
      <c r="AM115" s="87"/>
      <c r="AN115" s="212">
        <v>4.1399999999999997</v>
      </c>
      <c r="AO115" s="213"/>
      <c r="AP115" s="213"/>
      <c r="AQ115" s="213"/>
      <c r="AR115" s="214"/>
      <c r="AS115" s="209">
        <v>4.87</v>
      </c>
      <c r="AT115" s="210"/>
      <c r="AU115" s="210"/>
      <c r="AV115" s="210"/>
      <c r="AW115" s="211"/>
      <c r="AX115" s="80" t="str">
        <f t="shared" si="1"/>
        <v/>
      </c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Y115"/>
      <c r="BZ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</row>
    <row r="116" spans="1:208" ht="11.1" customHeight="1" x14ac:dyDescent="0.2">
      <c r="G116" s="337">
        <f t="shared" si="3"/>
        <v>19</v>
      </c>
      <c r="H116" s="337"/>
      <c r="I116" s="386" t="s">
        <v>160</v>
      </c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  <c r="T116" s="386"/>
      <c r="U116" s="386"/>
      <c r="V116" s="386"/>
      <c r="W116" s="387"/>
      <c r="X116" s="388">
        <f t="shared" si="0"/>
        <v>0</v>
      </c>
      <c r="Y116" s="388"/>
      <c r="Z116" s="389"/>
      <c r="AA116" s="389"/>
      <c r="AB116" s="354"/>
      <c r="AC116" s="355"/>
      <c r="AD116" s="355"/>
      <c r="AE116" s="356"/>
      <c r="AF116" s="356"/>
      <c r="AG116" s="356"/>
      <c r="AH116" s="356"/>
      <c r="AI116" s="388">
        <f t="shared" si="2"/>
        <v>0</v>
      </c>
      <c r="AJ116" s="388"/>
      <c r="AK116" s="389"/>
      <c r="AL116" s="389"/>
      <c r="AM116" s="87"/>
      <c r="AN116" s="212">
        <v>0.24</v>
      </c>
      <c r="AO116" s="213"/>
      <c r="AP116" s="213"/>
      <c r="AQ116" s="213"/>
      <c r="AR116" s="214"/>
      <c r="AS116" s="209">
        <v>2.29</v>
      </c>
      <c r="AT116" s="210"/>
      <c r="AU116" s="210"/>
      <c r="AV116" s="210"/>
      <c r="AW116" s="211"/>
      <c r="AX116" s="80" t="str">
        <f t="shared" si="1"/>
        <v/>
      </c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</row>
    <row r="117" spans="1:208" ht="11.1" customHeight="1" x14ac:dyDescent="0.2">
      <c r="G117" s="337">
        <f t="shared" si="3"/>
        <v>20</v>
      </c>
      <c r="H117" s="337"/>
      <c r="I117" s="386" t="s">
        <v>161</v>
      </c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/>
      <c r="U117" s="386"/>
      <c r="V117" s="386"/>
      <c r="W117" s="387"/>
      <c r="X117" s="382">
        <f t="shared" si="0"/>
        <v>0</v>
      </c>
      <c r="Y117" s="382"/>
      <c r="Z117" s="383"/>
      <c r="AA117" s="383"/>
      <c r="AB117" s="384">
        <f>Z137</f>
        <v>0</v>
      </c>
      <c r="AC117" s="385"/>
      <c r="AD117" s="385"/>
      <c r="AE117" s="385"/>
      <c r="AF117" s="385"/>
      <c r="AG117" s="385"/>
      <c r="AH117" s="385"/>
      <c r="AI117" s="382">
        <f>X117+AI116</f>
        <v>0</v>
      </c>
      <c r="AJ117" s="382"/>
      <c r="AK117" s="383"/>
      <c r="AL117" s="383"/>
      <c r="AM117" s="87"/>
      <c r="AN117" s="366">
        <v>0</v>
      </c>
      <c r="AO117" s="367"/>
      <c r="AP117" s="367"/>
      <c r="AQ117" s="367"/>
      <c r="AR117" s="368"/>
      <c r="AS117" s="363">
        <v>10</v>
      </c>
      <c r="AT117" s="364"/>
      <c r="AU117" s="364"/>
      <c r="AV117" s="364"/>
      <c r="AW117" s="365"/>
      <c r="AX117" s="80" t="str">
        <f t="shared" si="1"/>
        <v/>
      </c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</row>
    <row r="118" spans="1:208" ht="11.1" customHeight="1" x14ac:dyDescent="0.2">
      <c r="A118" s="95"/>
      <c r="B118" s="95"/>
      <c r="C118" s="95"/>
      <c r="D118" s="95"/>
      <c r="G118" s="471" t="s">
        <v>162</v>
      </c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3"/>
      <c r="S118" s="348" t="s">
        <v>163</v>
      </c>
      <c r="T118" s="349"/>
      <c r="U118" s="349"/>
      <c r="V118" s="349"/>
      <c r="W118" s="349"/>
      <c r="X118" s="349"/>
      <c r="Y118" s="349"/>
      <c r="Z118" s="349"/>
      <c r="AA118" s="350"/>
      <c r="AB118" s="376">
        <f>SUM(AB98:AH117)</f>
        <v>0</v>
      </c>
      <c r="AC118" s="376"/>
      <c r="AD118" s="376"/>
      <c r="AE118" s="377"/>
      <c r="AF118" s="377"/>
      <c r="AG118" s="377"/>
      <c r="AH118" s="377"/>
      <c r="AI118" s="345" t="s">
        <v>164</v>
      </c>
      <c r="AJ118" s="346"/>
      <c r="AK118" s="346"/>
      <c r="AL118" s="346"/>
      <c r="AM118" s="347"/>
      <c r="AN118" s="188"/>
      <c r="AO118" s="189"/>
      <c r="AP118" s="189"/>
      <c r="AQ118" s="189"/>
      <c r="AR118" s="189"/>
      <c r="AS118" s="189"/>
      <c r="AT118" s="189"/>
      <c r="AU118" s="189"/>
      <c r="AV118" s="189"/>
      <c r="AW118" s="190"/>
      <c r="AX118" s="76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</row>
    <row r="119" spans="1:208" ht="11.1" customHeight="1" x14ac:dyDescent="0.2">
      <c r="G119" s="474"/>
      <c r="H119" s="475"/>
      <c r="I119" s="475"/>
      <c r="J119" s="475"/>
      <c r="K119" s="475"/>
      <c r="L119" s="475"/>
      <c r="M119" s="475"/>
      <c r="N119" s="475"/>
      <c r="O119" s="475"/>
      <c r="P119" s="475"/>
      <c r="Q119" s="475"/>
      <c r="R119" s="476"/>
      <c r="S119" s="468" t="s">
        <v>165</v>
      </c>
      <c r="T119" s="468"/>
      <c r="U119" s="468"/>
      <c r="V119" s="468"/>
      <c r="W119" s="468"/>
      <c r="X119" s="469"/>
      <c r="Y119" s="469"/>
      <c r="Z119" s="470"/>
      <c r="AA119" s="470"/>
      <c r="AB119" s="481">
        <f>X119*AB118%</f>
        <v>0</v>
      </c>
      <c r="AC119" s="481"/>
      <c r="AD119" s="481"/>
      <c r="AE119" s="482"/>
      <c r="AF119" s="482"/>
      <c r="AG119" s="482"/>
      <c r="AH119" s="482"/>
      <c r="AI119" s="76"/>
      <c r="AJ119" s="76"/>
      <c r="AK119" s="76"/>
      <c r="AL119" s="76"/>
      <c r="AM119" s="76"/>
      <c r="AN119" s="242">
        <f>IF(AN118="Construtora",18,(IF(AN118="Profissional Autônomo",6,0)))</f>
        <v>0</v>
      </c>
      <c r="AO119" s="243"/>
      <c r="AP119" s="243"/>
      <c r="AQ119" s="243"/>
      <c r="AR119" s="243"/>
      <c r="AS119" s="243"/>
      <c r="AT119" s="243"/>
      <c r="AU119" s="243"/>
      <c r="AV119" s="243"/>
      <c r="AW119" s="244"/>
      <c r="AX119" s="80" t="str">
        <f>IF(X119="","",IF(X119&gt;AN119,"Excede máximo - justifique","OK"))</f>
        <v/>
      </c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</row>
    <row r="120" spans="1:208" ht="11.1" customHeight="1" x14ac:dyDescent="0.2">
      <c r="G120" s="477"/>
      <c r="H120" s="478"/>
      <c r="I120" s="478"/>
      <c r="J120" s="478"/>
      <c r="K120" s="478"/>
      <c r="L120" s="478"/>
      <c r="M120" s="478"/>
      <c r="N120" s="478"/>
      <c r="O120" s="478"/>
      <c r="P120" s="478"/>
      <c r="Q120" s="478"/>
      <c r="R120" s="479"/>
      <c r="S120" s="468" t="s">
        <v>166</v>
      </c>
      <c r="T120" s="468"/>
      <c r="U120" s="468"/>
      <c r="V120" s="468"/>
      <c r="W120" s="468"/>
      <c r="X120" s="468"/>
      <c r="Y120" s="468"/>
      <c r="Z120" s="468"/>
      <c r="AA120" s="468"/>
      <c r="AB120" s="481">
        <f>AB119+AB118</f>
        <v>0</v>
      </c>
      <c r="AC120" s="481"/>
      <c r="AD120" s="481"/>
      <c r="AE120" s="482"/>
      <c r="AF120" s="482"/>
      <c r="AG120" s="482"/>
      <c r="AH120" s="482"/>
      <c r="AI120" s="76"/>
      <c r="AJ120" s="76"/>
      <c r="AK120" s="76"/>
      <c r="AL120" s="76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</row>
    <row r="121" spans="1:208" ht="3.95" customHeight="1" x14ac:dyDescent="0.2">
      <c r="E121" s="8" t="s">
        <v>34</v>
      </c>
      <c r="F121" s="4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</row>
    <row r="122" spans="1:208" ht="11.1" customHeight="1" x14ac:dyDescent="0.2">
      <c r="G122" s="258" t="s">
        <v>167</v>
      </c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60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</row>
    <row r="123" spans="1:208" ht="21.95" customHeight="1" x14ac:dyDescent="0.2">
      <c r="G123" s="254" t="s">
        <v>168</v>
      </c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8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</row>
    <row r="124" spans="1:208" ht="3.95" customHeight="1" x14ac:dyDescent="0.2">
      <c r="E124" s="8" t="s">
        <v>34</v>
      </c>
      <c r="F124" s="4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</row>
    <row r="125" spans="1:208" ht="11.1" customHeight="1" x14ac:dyDescent="0.2">
      <c r="G125" s="369" t="s">
        <v>169</v>
      </c>
      <c r="H125" s="370"/>
      <c r="I125" s="370"/>
      <c r="J125" s="370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0"/>
      <c r="AR125" s="370"/>
      <c r="AS125" s="370"/>
      <c r="AT125" s="370"/>
      <c r="AU125" s="370"/>
      <c r="AV125" s="370"/>
      <c r="AW125" s="371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</row>
    <row r="126" spans="1:208" ht="11.1" customHeight="1" x14ac:dyDescent="0.2">
      <c r="G126" s="194" t="s">
        <v>134</v>
      </c>
      <c r="H126" s="195"/>
      <c r="I126" s="467" t="s">
        <v>135</v>
      </c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 t="s">
        <v>139</v>
      </c>
      <c r="AA126" s="467"/>
      <c r="AB126" s="467"/>
      <c r="AC126" s="480"/>
      <c r="AD126" s="480"/>
      <c r="AE126" s="480"/>
      <c r="AF126" s="76"/>
      <c r="AG126" s="289" t="s">
        <v>170</v>
      </c>
      <c r="AH126" s="290"/>
      <c r="AI126" s="290"/>
      <c r="AJ126" s="290"/>
      <c r="AK126" s="290"/>
      <c r="AL126" s="290"/>
      <c r="AM126" s="290"/>
      <c r="AN126" s="290"/>
      <c r="AO126" s="291"/>
      <c r="AP126" s="292" t="s">
        <v>171</v>
      </c>
      <c r="AQ126" s="293"/>
      <c r="AR126" s="293"/>
      <c r="AS126" s="293"/>
      <c r="AT126" s="360" t="s">
        <v>172</v>
      </c>
      <c r="AU126" s="361"/>
      <c r="AV126" s="361"/>
      <c r="AW126" s="362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M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</row>
    <row r="127" spans="1:208" ht="11.1" customHeight="1" x14ac:dyDescent="0.2">
      <c r="C127" s="7" t="str">
        <f>IF(C57=1,1,"")</f>
        <v/>
      </c>
      <c r="G127" s="372">
        <v>1</v>
      </c>
      <c r="H127" s="373"/>
      <c r="I127" s="374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8"/>
      <c r="AA127" s="378"/>
      <c r="AB127" s="378"/>
      <c r="AC127" s="379"/>
      <c r="AD127" s="379"/>
      <c r="AE127" s="379"/>
      <c r="AF127" s="76"/>
      <c r="AG127" s="357" t="s">
        <v>88</v>
      </c>
      <c r="AH127" s="358"/>
      <c r="AI127" s="358"/>
      <c r="AJ127" s="358"/>
      <c r="AK127" s="358"/>
      <c r="AL127" s="358"/>
      <c r="AM127" s="358"/>
      <c r="AN127" s="358"/>
      <c r="AO127" s="359"/>
      <c r="AP127" s="294">
        <f>V70</f>
        <v>0</v>
      </c>
      <c r="AQ127" s="295"/>
      <c r="AR127" s="295"/>
      <c r="AS127" s="295"/>
      <c r="AT127" s="285">
        <f>IF(AJ71=0,0,V70/AJ71)</f>
        <v>0</v>
      </c>
      <c r="AU127" s="286"/>
      <c r="AV127" s="286"/>
      <c r="AW127" s="28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P127"/>
      <c r="DQ127"/>
      <c r="DR127"/>
      <c r="DS127"/>
      <c r="DT127"/>
      <c r="DU127"/>
      <c r="DV127"/>
      <c r="DW127"/>
      <c r="DX127"/>
      <c r="DY127"/>
      <c r="DZ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</row>
    <row r="128" spans="1:208" ht="11.1" customHeight="1" x14ac:dyDescent="0.2">
      <c r="G128" s="337">
        <f t="shared" ref="G128:G136" si="4">G127+1</f>
        <v>2</v>
      </c>
      <c r="H128" s="338"/>
      <c r="I128" s="380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16"/>
      <c r="AA128" s="316"/>
      <c r="AB128" s="316"/>
      <c r="AC128" s="317"/>
      <c r="AD128" s="317"/>
      <c r="AE128" s="317"/>
      <c r="AF128" s="76"/>
      <c r="AG128" s="261" t="s">
        <v>163</v>
      </c>
      <c r="AH128" s="262"/>
      <c r="AI128" s="262"/>
      <c r="AJ128" s="262"/>
      <c r="AK128" s="262"/>
      <c r="AL128" s="262"/>
      <c r="AM128" s="262"/>
      <c r="AN128" s="262"/>
      <c r="AO128" s="263"/>
      <c r="AP128" s="296">
        <f>AB118</f>
        <v>0</v>
      </c>
      <c r="AQ128" s="297"/>
      <c r="AR128" s="297"/>
      <c r="AS128" s="297"/>
      <c r="AT128" s="282">
        <f>IF(AC71=0,0,AP128/AC71)</f>
        <v>0</v>
      </c>
      <c r="AU128" s="283"/>
      <c r="AV128" s="283"/>
      <c r="AW128" s="284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P128"/>
      <c r="DQ128"/>
      <c r="DR128"/>
      <c r="DS128"/>
      <c r="DT128"/>
      <c r="DU128"/>
      <c r="DV128"/>
      <c r="DW128"/>
      <c r="DX128"/>
      <c r="DY128"/>
      <c r="DZ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</row>
    <row r="129" spans="5:208" ht="11.1" customHeight="1" x14ac:dyDescent="0.2">
      <c r="G129" s="337">
        <f t="shared" si="4"/>
        <v>3</v>
      </c>
      <c r="H129" s="338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466"/>
      <c r="Y129" s="466"/>
      <c r="Z129" s="316"/>
      <c r="AA129" s="316"/>
      <c r="AB129" s="316"/>
      <c r="AC129" s="317"/>
      <c r="AD129" s="317"/>
      <c r="AE129" s="317"/>
      <c r="AF129" s="76"/>
      <c r="AG129" s="261" t="s">
        <v>173</v>
      </c>
      <c r="AH129" s="262"/>
      <c r="AI129" s="262"/>
      <c r="AJ129" s="262"/>
      <c r="AK129" s="262"/>
      <c r="AL129" s="262"/>
      <c r="AM129" s="262"/>
      <c r="AN129" s="262"/>
      <c r="AO129" s="263"/>
      <c r="AP129" s="296">
        <f>AB120</f>
        <v>0</v>
      </c>
      <c r="AQ129" s="297"/>
      <c r="AR129" s="297"/>
      <c r="AS129" s="297"/>
      <c r="AT129" s="282">
        <f>IF(AC71=0,0,AP129/AC71)</f>
        <v>0</v>
      </c>
      <c r="AU129" s="283"/>
      <c r="AV129" s="283"/>
      <c r="AW129" s="284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P129"/>
      <c r="DQ129"/>
      <c r="DR129"/>
      <c r="DS129"/>
      <c r="DT129"/>
      <c r="DU129"/>
      <c r="DV129"/>
      <c r="DW129"/>
      <c r="DX129"/>
      <c r="DY129"/>
      <c r="DZ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</row>
    <row r="130" spans="5:208" ht="11.1" customHeight="1" x14ac:dyDescent="0.2">
      <c r="G130" s="337">
        <f t="shared" si="4"/>
        <v>4</v>
      </c>
      <c r="H130" s="338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466"/>
      <c r="Y130" s="466"/>
      <c r="Z130" s="316"/>
      <c r="AA130" s="316"/>
      <c r="AB130" s="316"/>
      <c r="AC130" s="317"/>
      <c r="AD130" s="317"/>
      <c r="AE130" s="317"/>
      <c r="AF130" s="76"/>
      <c r="AG130" s="351" t="s">
        <v>174</v>
      </c>
      <c r="AH130" s="352"/>
      <c r="AI130" s="352"/>
      <c r="AJ130" s="352"/>
      <c r="AK130" s="352"/>
      <c r="AL130" s="352"/>
      <c r="AM130" s="352"/>
      <c r="AN130" s="352"/>
      <c r="AO130" s="353"/>
      <c r="AP130" s="296">
        <f>AP127+AP129</f>
        <v>0</v>
      </c>
      <c r="AQ130" s="297"/>
      <c r="AR130" s="297"/>
      <c r="AS130" s="297"/>
      <c r="AT130" s="273">
        <f>IF(AC71=0,0,AP130/AC71)</f>
        <v>0</v>
      </c>
      <c r="AU130" s="274"/>
      <c r="AV130" s="274"/>
      <c r="AW130" s="275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P130"/>
      <c r="DQ130"/>
      <c r="DR130"/>
      <c r="DS130"/>
      <c r="DT130"/>
      <c r="DU130"/>
      <c r="DV130"/>
      <c r="DW130"/>
      <c r="DX130"/>
      <c r="DY130"/>
      <c r="DZ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</row>
    <row r="131" spans="5:208" ht="11.1" customHeight="1" x14ac:dyDescent="0.2">
      <c r="G131" s="337">
        <f t="shared" si="4"/>
        <v>5</v>
      </c>
      <c r="H131" s="338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466"/>
      <c r="Y131" s="466"/>
      <c r="Z131" s="316"/>
      <c r="AA131" s="316"/>
      <c r="AB131" s="316"/>
      <c r="AC131" s="317"/>
      <c r="AD131" s="317"/>
      <c r="AE131" s="317"/>
      <c r="AF131" s="76"/>
      <c r="AG131" s="255" t="s">
        <v>175</v>
      </c>
      <c r="AH131" s="256"/>
      <c r="AI131" s="256"/>
      <c r="AJ131" s="256"/>
      <c r="AK131" s="256"/>
      <c r="AL131" s="256"/>
      <c r="AM131" s="256"/>
      <c r="AN131" s="256"/>
      <c r="AO131" s="256"/>
      <c r="AP131" s="256"/>
      <c r="AQ131" s="256"/>
      <c r="AR131" s="256"/>
      <c r="AS131" s="256"/>
      <c r="AT131" s="256"/>
      <c r="AU131" s="256"/>
      <c r="AV131" s="256"/>
      <c r="AW131" s="257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 s="104"/>
      <c r="DO131" s="104"/>
      <c r="DP131"/>
      <c r="DQ131"/>
      <c r="DR131"/>
      <c r="DS131"/>
      <c r="DT131"/>
      <c r="DU131"/>
      <c r="DV131"/>
      <c r="DW131"/>
      <c r="DX131"/>
      <c r="DY131"/>
      <c r="DZ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</row>
    <row r="132" spans="5:208" ht="11.1" customHeight="1" x14ac:dyDescent="0.2">
      <c r="G132" s="337">
        <f t="shared" si="4"/>
        <v>6</v>
      </c>
      <c r="H132" s="338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466"/>
      <c r="Y132" s="466"/>
      <c r="Z132" s="316"/>
      <c r="AA132" s="316"/>
      <c r="AB132" s="316"/>
      <c r="AC132" s="317"/>
      <c r="AD132" s="317"/>
      <c r="AE132" s="317"/>
      <c r="AF132" s="76"/>
      <c r="AG132" s="258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60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X132"/>
      <c r="BY132"/>
      <c r="BZ132"/>
      <c r="CA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 s="104"/>
      <c r="DO132" s="104"/>
      <c r="DP132"/>
      <c r="DQ132"/>
      <c r="DR132"/>
      <c r="DS132"/>
      <c r="DT132"/>
      <c r="DU132"/>
      <c r="DV132"/>
      <c r="DW132"/>
      <c r="DX132"/>
      <c r="DY132"/>
      <c r="DZ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</row>
    <row r="133" spans="5:208" ht="11.1" customHeight="1" x14ac:dyDescent="0.2">
      <c r="G133" s="337">
        <f t="shared" si="4"/>
        <v>7</v>
      </c>
      <c r="H133" s="338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466"/>
      <c r="Y133" s="466"/>
      <c r="Z133" s="316"/>
      <c r="AA133" s="316"/>
      <c r="AB133" s="316"/>
      <c r="AC133" s="317"/>
      <c r="AD133" s="317"/>
      <c r="AE133" s="317"/>
      <c r="AF133" s="76"/>
      <c r="AG133" s="308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200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X133"/>
      <c r="BY133"/>
      <c r="BZ133"/>
      <c r="CA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 s="104"/>
      <c r="DO133" s="104"/>
      <c r="DP133"/>
      <c r="DQ133"/>
      <c r="DR133"/>
      <c r="DS133"/>
      <c r="DT133"/>
      <c r="DU133"/>
      <c r="DV133"/>
      <c r="DW133"/>
      <c r="DX133"/>
      <c r="DY133"/>
      <c r="DZ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</row>
    <row r="134" spans="5:208" ht="11.1" customHeight="1" x14ac:dyDescent="0.2">
      <c r="G134" s="337">
        <f t="shared" si="4"/>
        <v>8</v>
      </c>
      <c r="H134" s="338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466"/>
      <c r="Y134" s="466"/>
      <c r="Z134" s="316"/>
      <c r="AA134" s="316"/>
      <c r="AB134" s="316"/>
      <c r="AC134" s="317"/>
      <c r="AD134" s="317"/>
      <c r="AE134" s="317"/>
      <c r="AF134" s="76"/>
      <c r="AG134" s="309"/>
      <c r="AH134" s="310"/>
      <c r="AI134" s="310"/>
      <c r="AJ134" s="310"/>
      <c r="AK134" s="310"/>
      <c r="AL134" s="310"/>
      <c r="AM134" s="310"/>
      <c r="AN134" s="310"/>
      <c r="AO134" s="310"/>
      <c r="AP134" s="310"/>
      <c r="AQ134" s="310"/>
      <c r="AR134" s="310"/>
      <c r="AS134" s="310"/>
      <c r="AT134" s="310"/>
      <c r="AU134" s="310"/>
      <c r="AV134" s="310"/>
      <c r="AW134" s="311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X134"/>
      <c r="BY134"/>
      <c r="BZ134"/>
      <c r="CA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 s="104"/>
      <c r="DO134" s="104"/>
      <c r="DP134"/>
      <c r="DQ134"/>
      <c r="DR134"/>
      <c r="DS134"/>
      <c r="DT134"/>
      <c r="DU134"/>
      <c r="DV134"/>
      <c r="DW134"/>
      <c r="DX134"/>
      <c r="DY134"/>
      <c r="DZ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</row>
    <row r="135" spans="5:208" ht="11.1" customHeight="1" x14ac:dyDescent="0.2">
      <c r="G135" s="337">
        <f t="shared" si="4"/>
        <v>9</v>
      </c>
      <c r="H135" s="338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466"/>
      <c r="Y135" s="466"/>
      <c r="Z135" s="316"/>
      <c r="AA135" s="316"/>
      <c r="AB135" s="316"/>
      <c r="AC135" s="317"/>
      <c r="AD135" s="317"/>
      <c r="AE135" s="317"/>
      <c r="AF135" s="76"/>
      <c r="AG135" s="309"/>
      <c r="AH135" s="310"/>
      <c r="AI135" s="310"/>
      <c r="AJ135" s="310"/>
      <c r="AK135" s="310"/>
      <c r="AL135" s="310"/>
      <c r="AM135" s="310"/>
      <c r="AN135" s="310"/>
      <c r="AO135" s="310"/>
      <c r="AP135" s="310"/>
      <c r="AQ135" s="310"/>
      <c r="AR135" s="310"/>
      <c r="AS135" s="310"/>
      <c r="AT135" s="310"/>
      <c r="AU135" s="310"/>
      <c r="AV135" s="310"/>
      <c r="AW135" s="311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X135"/>
      <c r="BY135"/>
      <c r="BZ135"/>
      <c r="CA135"/>
      <c r="CD135"/>
      <c r="CE135"/>
      <c r="DM135"/>
      <c r="DN135" s="104"/>
      <c r="DO135" s="104"/>
      <c r="DP135"/>
      <c r="DQ135"/>
      <c r="DR135"/>
      <c r="DS135"/>
      <c r="DT135"/>
      <c r="DU135"/>
      <c r="DV135"/>
      <c r="DW135"/>
      <c r="DX135"/>
      <c r="DY135"/>
      <c r="DZ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</row>
    <row r="136" spans="5:208" ht="11.1" customHeight="1" x14ac:dyDescent="0.2">
      <c r="G136" s="337">
        <f t="shared" si="4"/>
        <v>10</v>
      </c>
      <c r="H136" s="338"/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V136" s="327"/>
      <c r="W136" s="327"/>
      <c r="X136" s="328"/>
      <c r="Y136" s="328"/>
      <c r="Z136" s="329"/>
      <c r="AA136" s="329"/>
      <c r="AB136" s="329"/>
      <c r="AC136" s="330"/>
      <c r="AD136" s="330"/>
      <c r="AE136" s="330"/>
      <c r="AF136" s="76"/>
      <c r="AG136" s="309"/>
      <c r="AH136" s="310"/>
      <c r="AI136" s="310"/>
      <c r="AJ136" s="310"/>
      <c r="AK136" s="310"/>
      <c r="AL136" s="310"/>
      <c r="AM136" s="310"/>
      <c r="AN136" s="310"/>
      <c r="AO136" s="310"/>
      <c r="AP136" s="310"/>
      <c r="AQ136" s="310"/>
      <c r="AR136" s="310"/>
      <c r="AS136" s="310"/>
      <c r="AT136" s="310"/>
      <c r="AU136" s="310"/>
      <c r="AV136" s="310"/>
      <c r="AW136" s="311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X136"/>
      <c r="BY136"/>
      <c r="BZ136"/>
      <c r="CA136"/>
      <c r="DM136"/>
      <c r="DN136" s="104"/>
      <c r="DO136" s="104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</row>
    <row r="137" spans="5:208" ht="11.1" customHeight="1" x14ac:dyDescent="0.2">
      <c r="G137" s="335" t="s">
        <v>162</v>
      </c>
      <c r="H137" s="335"/>
      <c r="I137" s="336"/>
      <c r="J137" s="336"/>
      <c r="K137" s="336"/>
      <c r="L137" s="336"/>
      <c r="M137" s="336"/>
      <c r="N137" s="336"/>
      <c r="O137" s="336"/>
      <c r="P137" s="336"/>
      <c r="Q137" s="336"/>
      <c r="R137" s="336"/>
      <c r="S137" s="336"/>
      <c r="T137" s="336"/>
      <c r="U137" s="336"/>
      <c r="V137" s="336"/>
      <c r="W137" s="336"/>
      <c r="X137" s="336"/>
      <c r="Y137" s="336"/>
      <c r="Z137" s="306">
        <f>SUM(Z127:AE136)</f>
        <v>0</v>
      </c>
      <c r="AA137" s="306"/>
      <c r="AB137" s="306"/>
      <c r="AC137" s="307"/>
      <c r="AD137" s="307"/>
      <c r="AE137" s="307"/>
      <c r="AF137" s="76"/>
      <c r="AG137" s="312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2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X137"/>
      <c r="BY137"/>
      <c r="BZ137"/>
      <c r="CA137"/>
      <c r="DM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</row>
    <row r="138" spans="5:208" ht="3.95" customHeight="1" x14ac:dyDescent="0.2">
      <c r="E138" s="8" t="s">
        <v>34</v>
      </c>
      <c r="F138" s="49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Y138" s="10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DM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</row>
    <row r="139" spans="5:208" ht="11.1" customHeight="1" x14ac:dyDescent="0.2">
      <c r="G139" s="258" t="s">
        <v>176</v>
      </c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60"/>
      <c r="AK139" s="323" t="s">
        <v>177</v>
      </c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324"/>
      <c r="AV139" s="324"/>
      <c r="AW139" s="325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DM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</row>
    <row r="140" spans="5:208" ht="11.1" customHeight="1" x14ac:dyDescent="0.2">
      <c r="G140" s="313" t="s">
        <v>178</v>
      </c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5"/>
      <c r="AK140" s="254" t="s">
        <v>179</v>
      </c>
      <c r="AL140" s="207"/>
      <c r="AM140" s="207"/>
      <c r="AN140" s="207"/>
      <c r="AO140" s="207"/>
      <c r="AP140" s="207"/>
      <c r="AQ140" s="207"/>
      <c r="AR140" s="326"/>
      <c r="AS140" s="318" t="str">
        <f>IF(MAX(AO143:AO167)=100,24-COUNTBLANK(AM144:AM167),"")</f>
        <v/>
      </c>
      <c r="AT140" s="319"/>
      <c r="AU140" s="320" t="s">
        <v>180</v>
      </c>
      <c r="AV140" s="321"/>
      <c r="AW140" s="322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DM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</row>
    <row r="141" spans="5:208" ht="11.1" customHeight="1" x14ac:dyDescent="0.2">
      <c r="F141" s="49"/>
      <c r="G141" s="264" t="s">
        <v>181</v>
      </c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6"/>
      <c r="AK141" s="331" t="s">
        <v>182</v>
      </c>
      <c r="AL141" s="332"/>
      <c r="AM141" s="331" t="s">
        <v>183</v>
      </c>
      <c r="AN141" s="332"/>
      <c r="AO141" s="331" t="s">
        <v>184</v>
      </c>
      <c r="AP141" s="332"/>
      <c r="AQ141" s="341" t="s">
        <v>185</v>
      </c>
      <c r="AR141" s="342"/>
      <c r="AS141" s="342"/>
      <c r="AT141" s="342"/>
      <c r="AU141" s="342"/>
      <c r="AV141" s="342"/>
      <c r="AW141" s="343"/>
      <c r="AY141" s="10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DM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</row>
    <row r="142" spans="5:208" ht="11.1" customHeight="1" x14ac:dyDescent="0.2">
      <c r="F142" s="49"/>
      <c r="G142" s="267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268"/>
      <c r="AH142" s="268"/>
      <c r="AI142" s="269"/>
      <c r="AK142" s="333"/>
      <c r="AL142" s="334"/>
      <c r="AM142" s="333"/>
      <c r="AN142" s="334"/>
      <c r="AO142" s="333"/>
      <c r="AP142" s="334"/>
      <c r="AQ142" s="333"/>
      <c r="AR142" s="344"/>
      <c r="AS142" s="344"/>
      <c r="AT142" s="344"/>
      <c r="AU142" s="344"/>
      <c r="AV142" s="344"/>
      <c r="AW142" s="334"/>
      <c r="AX142" s="86"/>
      <c r="AY142" s="10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DM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</row>
    <row r="143" spans="5:208" ht="11.1" customHeight="1" x14ac:dyDescent="0.2">
      <c r="F143" s="49"/>
      <c r="G143" s="267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  <c r="AA143" s="268"/>
      <c r="AB143" s="268"/>
      <c r="AC143" s="268"/>
      <c r="AD143" s="268"/>
      <c r="AE143" s="268"/>
      <c r="AF143" s="268"/>
      <c r="AG143" s="268"/>
      <c r="AH143" s="268"/>
      <c r="AI143" s="269"/>
      <c r="AK143" s="339" t="s">
        <v>186</v>
      </c>
      <c r="AL143" s="340"/>
      <c r="AM143" s="250">
        <v>0</v>
      </c>
      <c r="AN143" s="251"/>
      <c r="AO143" s="248">
        <f>IF(AM143=0,0,AM143+AO142)</f>
        <v>0</v>
      </c>
      <c r="AP143" s="249"/>
      <c r="AQ143" s="239">
        <f t="shared" ref="AQ143:AQ167" si="5">IF(AM143=0,0,AO143*$AP$129/100)</f>
        <v>0</v>
      </c>
      <c r="AR143" s="240"/>
      <c r="AS143" s="240"/>
      <c r="AT143" s="240"/>
      <c r="AU143" s="240"/>
      <c r="AV143" s="240"/>
      <c r="AW143" s="241"/>
      <c r="AY143" s="10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DM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</row>
    <row r="144" spans="5:208" ht="11.1" customHeight="1" x14ac:dyDescent="0.2">
      <c r="F144" s="49"/>
      <c r="G144" s="267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9"/>
      <c r="AK144" s="276">
        <v>1</v>
      </c>
      <c r="AL144" s="277"/>
      <c r="AM144" s="250"/>
      <c r="AN144" s="251"/>
      <c r="AO144" s="248">
        <f>AM144+AO143</f>
        <v>0</v>
      </c>
      <c r="AP144" s="249"/>
      <c r="AQ144" s="239">
        <f t="shared" si="5"/>
        <v>0</v>
      </c>
      <c r="AR144" s="240"/>
      <c r="AS144" s="240"/>
      <c r="AT144" s="240"/>
      <c r="AU144" s="240"/>
      <c r="AV144" s="240"/>
      <c r="AW144" s="241"/>
      <c r="AY144" s="10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DM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</row>
    <row r="145" spans="6:208" ht="11.1" customHeight="1" x14ac:dyDescent="0.2">
      <c r="F145" s="49"/>
      <c r="G145" s="267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9"/>
      <c r="AK145" s="276">
        <v>2</v>
      </c>
      <c r="AL145" s="277"/>
      <c r="AM145" s="250"/>
      <c r="AN145" s="251"/>
      <c r="AO145" s="248">
        <f t="shared" ref="AO145:AO167" si="6">AM145+AO144</f>
        <v>0</v>
      </c>
      <c r="AP145" s="249"/>
      <c r="AQ145" s="239">
        <f t="shared" si="5"/>
        <v>0</v>
      </c>
      <c r="AR145" s="240"/>
      <c r="AS145" s="240"/>
      <c r="AT145" s="240"/>
      <c r="AU145" s="240"/>
      <c r="AV145" s="240"/>
      <c r="AW145" s="241"/>
      <c r="AY145" s="10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DM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</row>
    <row r="146" spans="6:208" ht="11.1" customHeight="1" x14ac:dyDescent="0.2">
      <c r="F146" s="49"/>
      <c r="G146" s="267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9"/>
      <c r="AK146" s="276">
        <v>3</v>
      </c>
      <c r="AL146" s="277"/>
      <c r="AM146" s="250"/>
      <c r="AN146" s="251"/>
      <c r="AO146" s="248">
        <f t="shared" si="6"/>
        <v>0</v>
      </c>
      <c r="AP146" s="249"/>
      <c r="AQ146" s="239">
        <f t="shared" si="5"/>
        <v>0</v>
      </c>
      <c r="AR146" s="240"/>
      <c r="AS146" s="240"/>
      <c r="AT146" s="240"/>
      <c r="AU146" s="240"/>
      <c r="AV146" s="240"/>
      <c r="AW146" s="241"/>
      <c r="AY146" s="10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DM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</row>
    <row r="147" spans="6:208" ht="11.1" customHeight="1" x14ac:dyDescent="0.2">
      <c r="F147" s="49"/>
      <c r="G147" s="267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8"/>
      <c r="AF147" s="268"/>
      <c r="AG147" s="268"/>
      <c r="AH147" s="268"/>
      <c r="AI147" s="269"/>
      <c r="AK147" s="276">
        <v>4</v>
      </c>
      <c r="AL147" s="277"/>
      <c r="AM147" s="250"/>
      <c r="AN147" s="251"/>
      <c r="AO147" s="248">
        <f t="shared" si="6"/>
        <v>0</v>
      </c>
      <c r="AP147" s="249"/>
      <c r="AQ147" s="239">
        <f t="shared" si="5"/>
        <v>0</v>
      </c>
      <c r="AR147" s="240"/>
      <c r="AS147" s="240"/>
      <c r="AT147" s="240"/>
      <c r="AU147" s="240"/>
      <c r="AV147" s="240"/>
      <c r="AW147" s="241"/>
      <c r="AY147" s="10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DM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</row>
    <row r="148" spans="6:208" ht="11.1" customHeight="1" x14ac:dyDescent="0.2">
      <c r="F148" s="49"/>
      <c r="G148" s="267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8"/>
      <c r="AH148" s="268"/>
      <c r="AI148" s="269"/>
      <c r="AK148" s="276">
        <v>5</v>
      </c>
      <c r="AL148" s="277"/>
      <c r="AM148" s="250"/>
      <c r="AN148" s="251"/>
      <c r="AO148" s="248">
        <f t="shared" si="6"/>
        <v>0</v>
      </c>
      <c r="AP148" s="249"/>
      <c r="AQ148" s="239">
        <f t="shared" si="5"/>
        <v>0</v>
      </c>
      <c r="AR148" s="240"/>
      <c r="AS148" s="240"/>
      <c r="AT148" s="240"/>
      <c r="AU148" s="240"/>
      <c r="AV148" s="240"/>
      <c r="AW148" s="241"/>
      <c r="AY148" s="10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DM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</row>
    <row r="149" spans="6:208" ht="11.1" customHeight="1" x14ac:dyDescent="0.2">
      <c r="F149" s="49"/>
      <c r="G149" s="267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9"/>
      <c r="AK149" s="276">
        <v>6</v>
      </c>
      <c r="AL149" s="277"/>
      <c r="AM149" s="250"/>
      <c r="AN149" s="251"/>
      <c r="AO149" s="248">
        <f t="shared" si="6"/>
        <v>0</v>
      </c>
      <c r="AP149" s="249"/>
      <c r="AQ149" s="239">
        <f t="shared" si="5"/>
        <v>0</v>
      </c>
      <c r="AR149" s="240"/>
      <c r="AS149" s="240"/>
      <c r="AT149" s="240"/>
      <c r="AU149" s="240"/>
      <c r="AV149" s="240"/>
      <c r="AW149" s="241"/>
      <c r="AY149" s="10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DM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</row>
    <row r="150" spans="6:208" ht="11.1" customHeight="1" x14ac:dyDescent="0.2">
      <c r="F150" s="49"/>
      <c r="G150" s="267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9"/>
      <c r="AK150" s="276">
        <v>7</v>
      </c>
      <c r="AL150" s="277"/>
      <c r="AM150" s="250"/>
      <c r="AN150" s="251"/>
      <c r="AO150" s="248">
        <f t="shared" si="6"/>
        <v>0</v>
      </c>
      <c r="AP150" s="249"/>
      <c r="AQ150" s="239">
        <f t="shared" si="5"/>
        <v>0</v>
      </c>
      <c r="AR150" s="240"/>
      <c r="AS150" s="240"/>
      <c r="AT150" s="240"/>
      <c r="AU150" s="240"/>
      <c r="AV150" s="240"/>
      <c r="AW150" s="241"/>
      <c r="AY150" s="1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DM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</row>
    <row r="151" spans="6:208" ht="11.1" customHeight="1" x14ac:dyDescent="0.2">
      <c r="F151" s="49"/>
      <c r="G151" s="267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  <c r="AD151" s="268"/>
      <c r="AE151" s="268"/>
      <c r="AF151" s="268"/>
      <c r="AG151" s="268"/>
      <c r="AH151" s="268"/>
      <c r="AI151" s="269"/>
      <c r="AK151" s="276">
        <v>8</v>
      </c>
      <c r="AL151" s="277"/>
      <c r="AM151" s="250"/>
      <c r="AN151" s="251"/>
      <c r="AO151" s="248">
        <f t="shared" si="6"/>
        <v>0</v>
      </c>
      <c r="AP151" s="249"/>
      <c r="AQ151" s="239">
        <f t="shared" si="5"/>
        <v>0</v>
      </c>
      <c r="AR151" s="240"/>
      <c r="AS151" s="240"/>
      <c r="AT151" s="240"/>
      <c r="AU151" s="240"/>
      <c r="AV151" s="240"/>
      <c r="AW151" s="241"/>
      <c r="AY151" s="10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</row>
    <row r="152" spans="6:208" ht="11.1" customHeight="1" x14ac:dyDescent="0.2">
      <c r="F152" s="49"/>
      <c r="G152" s="267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9"/>
      <c r="AK152" s="276">
        <v>9</v>
      </c>
      <c r="AL152" s="277"/>
      <c r="AM152" s="250"/>
      <c r="AN152" s="251"/>
      <c r="AO152" s="248">
        <f t="shared" si="6"/>
        <v>0</v>
      </c>
      <c r="AP152" s="249"/>
      <c r="AQ152" s="239">
        <f t="shared" si="5"/>
        <v>0</v>
      </c>
      <c r="AR152" s="240"/>
      <c r="AS152" s="240"/>
      <c r="AT152" s="240"/>
      <c r="AU152" s="240"/>
      <c r="AV152" s="240"/>
      <c r="AW152" s="241"/>
      <c r="AY152" s="10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</row>
    <row r="153" spans="6:208" ht="11.1" customHeight="1" x14ac:dyDescent="0.2">
      <c r="F153" s="49"/>
      <c r="G153" s="267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9"/>
      <c r="AK153" s="276">
        <v>10</v>
      </c>
      <c r="AL153" s="277"/>
      <c r="AM153" s="250"/>
      <c r="AN153" s="251"/>
      <c r="AO153" s="248">
        <f t="shared" si="6"/>
        <v>0</v>
      </c>
      <c r="AP153" s="249"/>
      <c r="AQ153" s="239">
        <f t="shared" si="5"/>
        <v>0</v>
      </c>
      <c r="AR153" s="240"/>
      <c r="AS153" s="240"/>
      <c r="AT153" s="240"/>
      <c r="AU153" s="240"/>
      <c r="AV153" s="240"/>
      <c r="AW153" s="241"/>
      <c r="AY153" s="10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</row>
    <row r="154" spans="6:208" ht="11.1" customHeight="1" x14ac:dyDescent="0.2">
      <c r="F154" s="49"/>
      <c r="G154" s="267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9"/>
      <c r="AK154" s="276">
        <v>11</v>
      </c>
      <c r="AL154" s="277"/>
      <c r="AM154" s="250"/>
      <c r="AN154" s="251"/>
      <c r="AO154" s="248">
        <f t="shared" si="6"/>
        <v>0</v>
      </c>
      <c r="AP154" s="249"/>
      <c r="AQ154" s="239">
        <f t="shared" si="5"/>
        <v>0</v>
      </c>
      <c r="AR154" s="240"/>
      <c r="AS154" s="240"/>
      <c r="AT154" s="240"/>
      <c r="AU154" s="240"/>
      <c r="AV154" s="240"/>
      <c r="AW154" s="241"/>
      <c r="AY154" s="10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</row>
    <row r="155" spans="6:208" ht="11.1" customHeight="1" x14ac:dyDescent="0.2">
      <c r="F155" s="49"/>
      <c r="G155" s="267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9"/>
      <c r="AK155" s="276">
        <v>12</v>
      </c>
      <c r="AL155" s="277"/>
      <c r="AM155" s="250"/>
      <c r="AN155" s="251"/>
      <c r="AO155" s="248">
        <f t="shared" si="6"/>
        <v>0</v>
      </c>
      <c r="AP155" s="249"/>
      <c r="AQ155" s="239">
        <f t="shared" si="5"/>
        <v>0</v>
      </c>
      <c r="AR155" s="240"/>
      <c r="AS155" s="240"/>
      <c r="AT155" s="240"/>
      <c r="AU155" s="240"/>
      <c r="AV155" s="240"/>
      <c r="AW155" s="241"/>
      <c r="AY155" s="10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</row>
    <row r="156" spans="6:208" ht="11.1" customHeight="1" x14ac:dyDescent="0.2">
      <c r="F156" s="49"/>
      <c r="G156" s="267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9"/>
      <c r="AK156" s="276">
        <v>13</v>
      </c>
      <c r="AL156" s="277"/>
      <c r="AM156" s="250"/>
      <c r="AN156" s="251"/>
      <c r="AO156" s="248">
        <f t="shared" si="6"/>
        <v>0</v>
      </c>
      <c r="AP156" s="249"/>
      <c r="AQ156" s="239">
        <f t="shared" si="5"/>
        <v>0</v>
      </c>
      <c r="AR156" s="240"/>
      <c r="AS156" s="240"/>
      <c r="AT156" s="240"/>
      <c r="AU156" s="240"/>
      <c r="AV156" s="240"/>
      <c r="AW156" s="241"/>
      <c r="AY156" s="10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</row>
    <row r="157" spans="6:208" ht="11.1" customHeight="1" x14ac:dyDescent="0.2">
      <c r="F157" s="49"/>
      <c r="G157" s="267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  <c r="AD157" s="268"/>
      <c r="AE157" s="268"/>
      <c r="AF157" s="268"/>
      <c r="AG157" s="268"/>
      <c r="AH157" s="268"/>
      <c r="AI157" s="269"/>
      <c r="AK157" s="276">
        <v>14</v>
      </c>
      <c r="AL157" s="277"/>
      <c r="AM157" s="250"/>
      <c r="AN157" s="251"/>
      <c r="AO157" s="248">
        <f t="shared" si="6"/>
        <v>0</v>
      </c>
      <c r="AP157" s="249"/>
      <c r="AQ157" s="239">
        <f t="shared" si="5"/>
        <v>0</v>
      </c>
      <c r="AR157" s="240"/>
      <c r="AS157" s="240"/>
      <c r="AT157" s="240"/>
      <c r="AU157" s="240"/>
      <c r="AV157" s="240"/>
      <c r="AW157" s="241"/>
      <c r="AY157" s="10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</row>
    <row r="158" spans="6:208" ht="11.1" customHeight="1" x14ac:dyDescent="0.2">
      <c r="F158" s="49"/>
      <c r="G158" s="267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269"/>
      <c r="AK158" s="276">
        <v>15</v>
      </c>
      <c r="AL158" s="277"/>
      <c r="AM158" s="250"/>
      <c r="AN158" s="251"/>
      <c r="AO158" s="248">
        <f t="shared" si="6"/>
        <v>0</v>
      </c>
      <c r="AP158" s="249"/>
      <c r="AQ158" s="239">
        <f t="shared" si="5"/>
        <v>0</v>
      </c>
      <c r="AR158" s="240"/>
      <c r="AS158" s="240"/>
      <c r="AT158" s="240"/>
      <c r="AU158" s="240"/>
      <c r="AV158" s="240"/>
      <c r="AW158" s="241"/>
      <c r="AY158" s="10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DM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</row>
    <row r="159" spans="6:208" ht="11.1" customHeight="1" x14ac:dyDescent="0.2">
      <c r="F159" s="49"/>
      <c r="G159" s="267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68"/>
      <c r="AF159" s="268"/>
      <c r="AG159" s="268"/>
      <c r="AH159" s="268"/>
      <c r="AI159" s="269"/>
      <c r="AK159" s="276">
        <v>16</v>
      </c>
      <c r="AL159" s="277"/>
      <c r="AM159" s="250"/>
      <c r="AN159" s="251"/>
      <c r="AO159" s="248">
        <f t="shared" si="6"/>
        <v>0</v>
      </c>
      <c r="AP159" s="249"/>
      <c r="AQ159" s="239">
        <f t="shared" si="5"/>
        <v>0</v>
      </c>
      <c r="AR159" s="240"/>
      <c r="AS159" s="240"/>
      <c r="AT159" s="240"/>
      <c r="AU159" s="240"/>
      <c r="AV159" s="240"/>
      <c r="AW159" s="241"/>
      <c r="AY159" s="10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DM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</row>
    <row r="160" spans="6:208" ht="11.1" customHeight="1" x14ac:dyDescent="0.2">
      <c r="F160" s="49"/>
      <c r="G160" s="267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68"/>
      <c r="AF160" s="268"/>
      <c r="AG160" s="268"/>
      <c r="AH160" s="268"/>
      <c r="AI160" s="269"/>
      <c r="AK160" s="276">
        <v>17</v>
      </c>
      <c r="AL160" s="277"/>
      <c r="AM160" s="250"/>
      <c r="AN160" s="251"/>
      <c r="AO160" s="248">
        <f t="shared" si="6"/>
        <v>0</v>
      </c>
      <c r="AP160" s="249"/>
      <c r="AQ160" s="239">
        <f t="shared" si="5"/>
        <v>0</v>
      </c>
      <c r="AR160" s="240"/>
      <c r="AS160" s="240"/>
      <c r="AT160" s="240"/>
      <c r="AU160" s="240"/>
      <c r="AV160" s="240"/>
      <c r="AW160" s="241"/>
      <c r="AY160" s="1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DM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</row>
    <row r="161" spans="5:208" ht="11.1" customHeight="1" x14ac:dyDescent="0.2">
      <c r="F161" s="49"/>
      <c r="G161" s="267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  <c r="AD161" s="268"/>
      <c r="AE161" s="268"/>
      <c r="AF161" s="268"/>
      <c r="AG161" s="268"/>
      <c r="AH161" s="268"/>
      <c r="AI161" s="269"/>
      <c r="AK161" s="276">
        <v>18</v>
      </c>
      <c r="AL161" s="277"/>
      <c r="AM161" s="250"/>
      <c r="AN161" s="251"/>
      <c r="AO161" s="248">
        <f t="shared" si="6"/>
        <v>0</v>
      </c>
      <c r="AP161" s="249"/>
      <c r="AQ161" s="239">
        <f t="shared" si="5"/>
        <v>0</v>
      </c>
      <c r="AR161" s="240"/>
      <c r="AS161" s="240"/>
      <c r="AT161" s="240"/>
      <c r="AU161" s="240"/>
      <c r="AV161" s="240"/>
      <c r="AW161" s="241"/>
      <c r="AY161" s="10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DM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</row>
    <row r="162" spans="5:208" ht="11.1" customHeight="1" x14ac:dyDescent="0.2">
      <c r="F162" s="49"/>
      <c r="G162" s="270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  <c r="AB162" s="271"/>
      <c r="AC162" s="271"/>
      <c r="AD162" s="271"/>
      <c r="AE162" s="271"/>
      <c r="AF162" s="271"/>
      <c r="AG162" s="271"/>
      <c r="AH162" s="271"/>
      <c r="AI162" s="272"/>
      <c r="AK162" s="276">
        <v>19</v>
      </c>
      <c r="AL162" s="277"/>
      <c r="AM162" s="250"/>
      <c r="AN162" s="251"/>
      <c r="AO162" s="248">
        <f t="shared" si="6"/>
        <v>0</v>
      </c>
      <c r="AP162" s="249"/>
      <c r="AQ162" s="239">
        <f t="shared" si="5"/>
        <v>0</v>
      </c>
      <c r="AR162" s="240"/>
      <c r="AS162" s="240"/>
      <c r="AT162" s="240"/>
      <c r="AU162" s="240"/>
      <c r="AV162" s="240"/>
      <c r="AW162" s="241"/>
      <c r="AX162" s="178"/>
      <c r="AY162" s="10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DM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</row>
    <row r="163" spans="5:208" ht="11.1" customHeight="1" x14ac:dyDescent="0.2">
      <c r="F163" s="49"/>
      <c r="G163" s="254" t="s">
        <v>187</v>
      </c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8"/>
      <c r="AJ163"/>
      <c r="AK163" s="276">
        <v>20</v>
      </c>
      <c r="AL163" s="277"/>
      <c r="AM163" s="250"/>
      <c r="AN163" s="251"/>
      <c r="AO163" s="248">
        <f t="shared" si="6"/>
        <v>0</v>
      </c>
      <c r="AP163" s="249"/>
      <c r="AQ163" s="239">
        <f t="shared" si="5"/>
        <v>0</v>
      </c>
      <c r="AR163" s="240"/>
      <c r="AS163" s="240"/>
      <c r="AT163" s="240"/>
      <c r="AU163" s="240"/>
      <c r="AV163" s="240"/>
      <c r="AW163" s="241"/>
      <c r="AX163" s="178"/>
      <c r="AY163" s="10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DM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</row>
    <row r="164" spans="5:208" ht="11.1" customHeight="1" x14ac:dyDescent="0.2">
      <c r="F164" s="49"/>
      <c r="G164" s="298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  <c r="AH164" s="299"/>
      <c r="AI164" s="300"/>
      <c r="AJ164"/>
      <c r="AK164" s="276">
        <v>21</v>
      </c>
      <c r="AL164" s="277"/>
      <c r="AM164" s="250"/>
      <c r="AN164" s="251"/>
      <c r="AO164" s="248">
        <f t="shared" si="6"/>
        <v>0</v>
      </c>
      <c r="AP164" s="249"/>
      <c r="AQ164" s="239">
        <f t="shared" si="5"/>
        <v>0</v>
      </c>
      <c r="AR164" s="240"/>
      <c r="AS164" s="240"/>
      <c r="AT164" s="240"/>
      <c r="AU164" s="240"/>
      <c r="AV164" s="240"/>
      <c r="AW164" s="241"/>
      <c r="AX164" s="178"/>
      <c r="AY164" s="10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</row>
    <row r="165" spans="5:208" ht="11.1" customHeight="1" x14ac:dyDescent="0.2">
      <c r="F165" s="49"/>
      <c r="G165" s="301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302"/>
      <c r="AJ165"/>
      <c r="AK165" s="276">
        <v>22</v>
      </c>
      <c r="AL165" s="277"/>
      <c r="AM165" s="250"/>
      <c r="AN165" s="251"/>
      <c r="AO165" s="248">
        <f t="shared" si="6"/>
        <v>0</v>
      </c>
      <c r="AP165" s="249"/>
      <c r="AQ165" s="239">
        <f t="shared" si="5"/>
        <v>0</v>
      </c>
      <c r="AR165" s="240"/>
      <c r="AS165" s="240"/>
      <c r="AT165" s="240"/>
      <c r="AU165" s="240"/>
      <c r="AV165" s="240"/>
      <c r="AW165" s="241"/>
      <c r="AX165" s="178"/>
      <c r="AY165" s="10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</row>
    <row r="166" spans="5:208" ht="11.1" customHeight="1" x14ac:dyDescent="0.2">
      <c r="F166" s="49"/>
      <c r="G166" s="301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302"/>
      <c r="AJ166"/>
      <c r="AK166" s="276">
        <v>23</v>
      </c>
      <c r="AL166" s="277"/>
      <c r="AM166" s="250"/>
      <c r="AN166" s="251"/>
      <c r="AO166" s="248">
        <f t="shared" si="6"/>
        <v>0</v>
      </c>
      <c r="AP166" s="249"/>
      <c r="AQ166" s="239">
        <f t="shared" si="5"/>
        <v>0</v>
      </c>
      <c r="AR166" s="240"/>
      <c r="AS166" s="240"/>
      <c r="AT166" s="240"/>
      <c r="AU166" s="240"/>
      <c r="AV166" s="240"/>
      <c r="AW166" s="241"/>
      <c r="AX166" s="178"/>
      <c r="AY166" s="10"/>
      <c r="AZ166"/>
      <c r="BA166"/>
      <c r="CE166" s="85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</row>
    <row r="167" spans="5:208" ht="11.1" customHeight="1" x14ac:dyDescent="0.2">
      <c r="F167" s="49"/>
      <c r="G167" s="303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04"/>
      <c r="S167" s="304"/>
      <c r="T167" s="304"/>
      <c r="U167" s="304"/>
      <c r="V167" s="304"/>
      <c r="W167" s="304"/>
      <c r="X167" s="304"/>
      <c r="Y167" s="304"/>
      <c r="Z167" s="304"/>
      <c r="AA167" s="304"/>
      <c r="AB167" s="304"/>
      <c r="AC167" s="304"/>
      <c r="AD167" s="304"/>
      <c r="AE167" s="304"/>
      <c r="AF167" s="304"/>
      <c r="AG167" s="304"/>
      <c r="AH167" s="304"/>
      <c r="AI167" s="305"/>
      <c r="AJ167"/>
      <c r="AK167" s="276">
        <v>24</v>
      </c>
      <c r="AL167" s="277"/>
      <c r="AM167" s="250"/>
      <c r="AN167" s="251"/>
      <c r="AO167" s="248">
        <f t="shared" si="6"/>
        <v>0</v>
      </c>
      <c r="AP167" s="249"/>
      <c r="AQ167" s="239">
        <f t="shared" si="5"/>
        <v>0</v>
      </c>
      <c r="AR167" s="240"/>
      <c r="AS167" s="240"/>
      <c r="AT167" s="240"/>
      <c r="AU167" s="240"/>
      <c r="AV167" s="240"/>
      <c r="AW167" s="241"/>
      <c r="AX167" s="178"/>
      <c r="AY167" s="10"/>
      <c r="BA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</row>
    <row r="168" spans="5:208" ht="3.95" customHeight="1" x14ac:dyDescent="0.2">
      <c r="E168" s="8" t="s">
        <v>34</v>
      </c>
      <c r="F168" s="49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Y168" s="10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</row>
    <row r="169" spans="5:208" ht="11.1" customHeight="1" x14ac:dyDescent="0.2">
      <c r="F169" s="49"/>
      <c r="G169" s="245" t="s">
        <v>188</v>
      </c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6"/>
      <c r="AE169" s="246"/>
      <c r="AF169" s="246"/>
      <c r="AG169" s="246"/>
      <c r="AH169" s="246"/>
      <c r="AI169" s="246"/>
      <c r="AJ169" s="246"/>
      <c r="AK169" s="246"/>
      <c r="AL169" s="246"/>
      <c r="AM169" s="246"/>
      <c r="AN169" s="246"/>
      <c r="AO169" s="246"/>
      <c r="AP169" s="246"/>
      <c r="AQ169" s="246"/>
      <c r="AR169" s="246"/>
      <c r="AS169" s="246"/>
      <c r="AT169" s="246"/>
      <c r="AU169" s="246"/>
      <c r="AV169" s="246"/>
      <c r="AW169" s="246"/>
      <c r="AY169" s="10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</row>
    <row r="170" spans="5:208" ht="11.1" customHeight="1" x14ac:dyDescent="0.2">
      <c r="F170" s="49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247"/>
      <c r="AR170" s="247"/>
      <c r="AS170" s="247"/>
      <c r="AT170" s="247"/>
      <c r="AU170" s="247"/>
      <c r="AV170" s="247"/>
      <c r="AW170" s="247"/>
      <c r="AY170" s="1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</row>
    <row r="171" spans="5:208" ht="11.1" customHeight="1" x14ac:dyDescent="0.2">
      <c r="F171" s="49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7"/>
      <c r="AF171" s="247"/>
      <c r="AG171" s="247"/>
      <c r="AH171" s="247"/>
      <c r="AI171" s="247"/>
      <c r="AJ171" s="247"/>
      <c r="AK171" s="247"/>
      <c r="AL171" s="247"/>
      <c r="AM171" s="247"/>
      <c r="AN171" s="247"/>
      <c r="AO171" s="247"/>
      <c r="AP171" s="247"/>
      <c r="AQ171" s="247"/>
      <c r="AR171" s="247"/>
      <c r="AS171" s="247"/>
      <c r="AT171" s="247"/>
      <c r="AU171" s="247"/>
      <c r="AV171" s="247"/>
      <c r="AW171" s="247"/>
      <c r="AY171" s="10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</row>
    <row r="172" spans="5:208" ht="11.1" customHeight="1" x14ac:dyDescent="0.2">
      <c r="F172" s="49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247"/>
      <c r="AR172" s="247"/>
      <c r="AS172" s="247"/>
      <c r="AT172" s="247"/>
      <c r="AU172" s="247"/>
      <c r="AV172" s="247"/>
      <c r="AW172" s="247"/>
      <c r="AY172" s="10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</row>
    <row r="173" spans="5:208" ht="11.1" customHeight="1" x14ac:dyDescent="0.2">
      <c r="F173" s="49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247"/>
      <c r="AR173" s="247"/>
      <c r="AS173" s="247"/>
      <c r="AT173" s="247"/>
      <c r="AU173" s="247"/>
      <c r="AV173" s="247"/>
      <c r="AW173" s="247"/>
      <c r="AY173" s="10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</row>
    <row r="174" spans="5:208" ht="3.95" customHeight="1" x14ac:dyDescent="0.2">
      <c r="F174" s="49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Y174" s="10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</row>
    <row r="175" spans="5:208" ht="11.1" customHeight="1" x14ac:dyDescent="0.2">
      <c r="G175" s="196" t="s">
        <v>189</v>
      </c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8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</row>
    <row r="176" spans="5:208" ht="11.1" customHeight="1" x14ac:dyDescent="0.2">
      <c r="G176" s="230" t="s">
        <v>190</v>
      </c>
      <c r="H176" s="231"/>
      <c r="I176" s="231"/>
      <c r="J176" s="231"/>
      <c r="K176" s="231"/>
      <c r="L176" s="231"/>
      <c r="M176" s="231"/>
      <c r="N176" s="232"/>
      <c r="O176" s="254" t="s">
        <v>191</v>
      </c>
      <c r="P176" s="207"/>
      <c r="Q176" s="207"/>
      <c r="R176" s="207"/>
      <c r="S176" s="207"/>
      <c r="T176" s="207"/>
      <c r="U176" s="207"/>
      <c r="V176" s="207"/>
      <c r="W176" s="207"/>
      <c r="X176" s="207"/>
      <c r="Y176" s="207"/>
      <c r="Z176" s="207"/>
      <c r="AA176" s="207"/>
      <c r="AB176" s="207"/>
      <c r="AC176" s="207"/>
      <c r="AD176" s="207"/>
      <c r="AE176" s="207"/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7"/>
      <c r="AU176" s="207"/>
      <c r="AV176" s="207"/>
      <c r="AW176" s="208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</row>
    <row r="177" spans="1:208" ht="21.95" customHeight="1" x14ac:dyDescent="0.2">
      <c r="G177" s="233"/>
      <c r="H177" s="234"/>
      <c r="I177" s="234"/>
      <c r="J177" s="234"/>
      <c r="K177" s="234"/>
      <c r="L177" s="234"/>
      <c r="M177" s="234"/>
      <c r="N177" s="235"/>
      <c r="O177" s="254" t="s">
        <v>192</v>
      </c>
      <c r="P177" s="207"/>
      <c r="Q177" s="207"/>
      <c r="R177" s="207"/>
      <c r="S177" s="207"/>
      <c r="T177" s="207"/>
      <c r="U177" s="207"/>
      <c r="V177" s="207"/>
      <c r="W177" s="207"/>
      <c r="X177" s="207"/>
      <c r="Y177" s="207"/>
      <c r="Z177" s="207"/>
      <c r="AA177" s="207"/>
      <c r="AB177" s="207"/>
      <c r="AC177" s="207"/>
      <c r="AD177" s="207"/>
      <c r="AE177" s="207"/>
      <c r="AF177" s="207"/>
      <c r="AG177" s="207"/>
      <c r="AH177" s="207"/>
      <c r="AI177" s="207"/>
      <c r="AJ177" s="207"/>
      <c r="AK177" s="207"/>
      <c r="AL177" s="207"/>
      <c r="AM177" s="207"/>
      <c r="AN177" s="207"/>
      <c r="AO177" s="207"/>
      <c r="AP177" s="207"/>
      <c r="AQ177" s="207"/>
      <c r="AR177" s="207"/>
      <c r="AS177" s="207"/>
      <c r="AT177" s="207"/>
      <c r="AU177" s="207"/>
      <c r="AV177" s="207"/>
      <c r="AW177" s="208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</row>
    <row r="178" spans="1:208" ht="11.1" customHeight="1" x14ac:dyDescent="0.2">
      <c r="G178" s="233"/>
      <c r="H178" s="234"/>
      <c r="I178" s="234"/>
      <c r="J178" s="234"/>
      <c r="K178" s="234"/>
      <c r="L178" s="234"/>
      <c r="M178" s="234"/>
      <c r="N178" s="235"/>
      <c r="O178" s="254" t="s">
        <v>193</v>
      </c>
      <c r="P178" s="207"/>
      <c r="Q178" s="207"/>
      <c r="R178" s="207"/>
      <c r="S178" s="207"/>
      <c r="T178" s="207"/>
      <c r="U178" s="207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7"/>
      <c r="AS178" s="207"/>
      <c r="AT178" s="207"/>
      <c r="AU178" s="207"/>
      <c r="AV178" s="207"/>
      <c r="AW178" s="20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</row>
    <row r="179" spans="1:208" ht="11.1" customHeight="1" x14ac:dyDescent="0.2">
      <c r="G179" s="233"/>
      <c r="H179" s="234"/>
      <c r="I179" s="234"/>
      <c r="J179" s="234"/>
      <c r="K179" s="234"/>
      <c r="L179" s="234"/>
      <c r="M179" s="234"/>
      <c r="N179" s="235"/>
      <c r="O179" s="254" t="s">
        <v>194</v>
      </c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7"/>
      <c r="AK179" s="207"/>
      <c r="AL179" s="207"/>
      <c r="AM179" s="207"/>
      <c r="AN179" s="207"/>
      <c r="AO179" s="207"/>
      <c r="AP179" s="207"/>
      <c r="AQ179" s="207"/>
      <c r="AR179" s="207"/>
      <c r="AS179" s="207"/>
      <c r="AT179" s="207"/>
      <c r="AU179" s="207"/>
      <c r="AV179" s="207"/>
      <c r="AW179" s="208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</row>
    <row r="180" spans="1:208" ht="11.1" customHeight="1" x14ac:dyDescent="0.2">
      <c r="G180" s="236"/>
      <c r="H180" s="237"/>
      <c r="I180" s="237"/>
      <c r="J180" s="237"/>
      <c r="K180" s="237"/>
      <c r="L180" s="237"/>
      <c r="M180" s="237"/>
      <c r="N180" s="238"/>
      <c r="O180" s="254" t="s">
        <v>195</v>
      </c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7"/>
      <c r="AS180" s="207"/>
      <c r="AT180" s="207"/>
      <c r="AU180" s="207"/>
      <c r="AV180" s="207"/>
      <c r="AW180" s="208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</row>
    <row r="181" spans="1:208" ht="6" customHeight="1" x14ac:dyDescent="0.2">
      <c r="A181" s="11"/>
      <c r="B181" s="11"/>
      <c r="C181" s="11"/>
      <c r="D181" s="11"/>
      <c r="E181" s="180"/>
      <c r="F181" s="4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</row>
    <row r="182" spans="1:208" ht="12.95" customHeight="1" x14ac:dyDescent="0.2"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</row>
    <row r="183" spans="1:208" ht="12" customHeight="1" x14ac:dyDescent="0.2">
      <c r="D183"/>
      <c r="E183"/>
      <c r="H183" s="549"/>
      <c r="I183" s="549"/>
      <c r="J183" s="549"/>
      <c r="K183" s="549"/>
      <c r="L183" s="549"/>
      <c r="M183" s="549"/>
      <c r="N183" s="549"/>
      <c r="O183" s="549"/>
      <c r="P183" s="549"/>
      <c r="Q183" s="549"/>
      <c r="R183" s="549"/>
      <c r="S183" s="549"/>
      <c r="T183" s="549"/>
      <c r="U183" s="549"/>
      <c r="V183" s="549"/>
      <c r="W183" s="549"/>
      <c r="X183" s="549"/>
      <c r="Y183" s="549"/>
      <c r="Z183" s="549"/>
      <c r="AE183" s="52" t="s">
        <v>196</v>
      </c>
      <c r="AF183" s="252" t="s">
        <v>197</v>
      </c>
      <c r="AG183" s="253"/>
      <c r="AH183" s="253"/>
      <c r="AI183" s="253"/>
      <c r="AJ183" s="253"/>
      <c r="AK183" s="253"/>
      <c r="AL183" s="253"/>
      <c r="AM183" s="253"/>
      <c r="AN183" s="253"/>
      <c r="AO183" s="253"/>
      <c r="AP183" s="253"/>
      <c r="AQ183" s="253"/>
      <c r="AR183" s="253"/>
      <c r="AS183" s="253"/>
      <c r="AT183" s="253"/>
      <c r="AU183" s="253"/>
      <c r="AV183" s="253"/>
      <c r="AW183" s="25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</row>
    <row r="184" spans="1:208" ht="12" customHeight="1" x14ac:dyDescent="0.2">
      <c r="D184"/>
      <c r="E184"/>
      <c r="H184" s="53" t="s">
        <v>198</v>
      </c>
      <c r="I184" s="553" t="s">
        <v>199</v>
      </c>
      <c r="J184" s="553"/>
      <c r="K184" s="553"/>
      <c r="L184" s="553"/>
      <c r="M184" s="553"/>
      <c r="N184" s="553"/>
      <c r="O184" s="553"/>
      <c r="P184" s="553"/>
      <c r="Q184" s="553"/>
      <c r="R184" s="553"/>
      <c r="S184" s="553"/>
      <c r="T184" s="553"/>
      <c r="U184" s="553"/>
      <c r="V184" s="553"/>
      <c r="W184" s="553"/>
      <c r="X184" s="553"/>
      <c r="Y184" s="553"/>
      <c r="Z184" s="554"/>
      <c r="AE184" s="8" t="s">
        <v>200</v>
      </c>
      <c r="AF184" s="555">
        <f>P_Ini</f>
        <v>0</v>
      </c>
      <c r="AG184" s="555"/>
      <c r="AH184" s="555"/>
      <c r="AI184" s="555"/>
      <c r="AJ184" s="555"/>
      <c r="AK184" s="555"/>
      <c r="AL184" s="555"/>
      <c r="AM184" s="555"/>
      <c r="AN184" s="555"/>
      <c r="AO184" s="555"/>
      <c r="AP184" s="555"/>
      <c r="AQ184" s="555"/>
      <c r="AR184" s="555"/>
      <c r="AS184" s="555"/>
      <c r="AT184" s="555"/>
      <c r="AU184" s="555"/>
      <c r="AV184" s="555"/>
      <c r="AW184" s="555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</row>
    <row r="185" spans="1:208" ht="12" customHeight="1" x14ac:dyDescent="0.2">
      <c r="D185"/>
      <c r="E185"/>
      <c r="AE185" s="8" t="s">
        <v>201</v>
      </c>
      <c r="AF185" s="278">
        <f>AK43</f>
        <v>0</v>
      </c>
      <c r="AG185" s="278"/>
      <c r="AH185" s="278"/>
      <c r="AI185" s="278"/>
      <c r="AJ185" s="278"/>
      <c r="AK185" s="278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</row>
    <row r="186" spans="1:208" ht="6" customHeight="1" x14ac:dyDescent="0.2">
      <c r="D186"/>
      <c r="E186"/>
      <c r="G186" s="49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</row>
    <row r="187" spans="1:208" ht="12" customHeight="1" x14ac:dyDescent="0.2">
      <c r="D187"/>
      <c r="E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</row>
    <row r="188" spans="1:208" ht="12" customHeight="1" x14ac:dyDescent="0.2">
      <c r="D188"/>
      <c r="E188"/>
      <c r="AE188" s="52" t="s">
        <v>202</v>
      </c>
      <c r="AF188" s="252" t="s">
        <v>203</v>
      </c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53"/>
      <c r="AT188" s="253"/>
      <c r="AU188" s="253"/>
      <c r="AV188" s="253"/>
      <c r="AW188" s="253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</row>
    <row r="189" spans="1:208" ht="12" customHeight="1" x14ac:dyDescent="0.2">
      <c r="D189"/>
      <c r="E189"/>
      <c r="AE189" s="8" t="s">
        <v>200</v>
      </c>
      <c r="AF189" s="555">
        <f>G49</f>
        <v>0</v>
      </c>
      <c r="AG189" s="555"/>
      <c r="AH189" s="555"/>
      <c r="AI189" s="555"/>
      <c r="AJ189" s="555"/>
      <c r="AK189" s="555"/>
      <c r="AL189" s="555"/>
      <c r="AM189" s="555"/>
      <c r="AN189" s="555"/>
      <c r="AO189" s="555"/>
      <c r="AP189" s="555"/>
      <c r="AQ189" s="555"/>
      <c r="AR189" s="555"/>
      <c r="AS189" s="555"/>
      <c r="AT189" s="555"/>
      <c r="AU189" s="555"/>
      <c r="AV189" s="555"/>
      <c r="AW189" s="555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</row>
    <row r="190" spans="1:208" ht="12" customHeight="1" x14ac:dyDescent="0.2">
      <c r="D190"/>
      <c r="E190"/>
      <c r="G190" s="49"/>
      <c r="AE190" s="8" t="s">
        <v>201</v>
      </c>
      <c r="AF190" s="278">
        <f>AK49</f>
        <v>0</v>
      </c>
      <c r="AG190" s="278"/>
      <c r="AH190" s="278"/>
      <c r="AI190" s="278"/>
      <c r="AJ190" s="278"/>
      <c r="AK190" s="278"/>
      <c r="AL190"/>
      <c r="AM190"/>
      <c r="AN190"/>
      <c r="AP190" s="97" t="s">
        <v>204</v>
      </c>
      <c r="AQ190" s="569" t="str">
        <f>AB49&amp;"/"&amp;AI49</f>
        <v>/</v>
      </c>
      <c r="AR190" s="569"/>
      <c r="AS190" s="569"/>
      <c r="AT190" s="569"/>
      <c r="AU190" s="569"/>
      <c r="AV190" s="569"/>
      <c r="AW190" s="569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</row>
    <row r="191" spans="1:208" s="38" customFormat="1" ht="3.95" customHeight="1" x14ac:dyDescent="0.2">
      <c r="A191" s="7"/>
      <c r="B191" s="7"/>
      <c r="C191" s="7"/>
      <c r="D191"/>
      <c r="E191"/>
      <c r="F191" s="11"/>
      <c r="G191" s="11"/>
      <c r="H191" s="178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54"/>
      <c r="AY191" s="178"/>
      <c r="AZ191" s="10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</row>
    <row r="192" spans="1:208" ht="12" customHeight="1" x14ac:dyDescent="0.2">
      <c r="D192"/>
      <c r="E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</row>
    <row r="193" spans="1:208" ht="12" customHeight="1" x14ac:dyDescent="0.2">
      <c r="D193"/>
      <c r="E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</row>
    <row r="194" spans="1:208" ht="12" customHeight="1" x14ac:dyDescent="0.2">
      <c r="D194"/>
      <c r="E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</row>
    <row r="195" spans="1:208" ht="6" customHeight="1" x14ac:dyDescent="0.2">
      <c r="D195"/>
      <c r="E195"/>
      <c r="G195"/>
      <c r="H195"/>
      <c r="I195"/>
      <c r="J195"/>
      <c r="K195"/>
      <c r="L195"/>
      <c r="M195"/>
      <c r="N195"/>
      <c r="O195"/>
      <c r="P195"/>
      <c r="Q195"/>
      <c r="R195"/>
      <c r="S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</row>
    <row r="196" spans="1:208" ht="12" customHeight="1" x14ac:dyDescent="0.2">
      <c r="D196"/>
      <c r="E196"/>
      <c r="G196"/>
      <c r="H196"/>
      <c r="I196"/>
      <c r="J196"/>
      <c r="K196"/>
      <c r="L196"/>
      <c r="M196"/>
      <c r="N196"/>
      <c r="O196"/>
      <c r="P196"/>
      <c r="Q196"/>
      <c r="R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</row>
    <row r="197" spans="1:208" ht="12" customHeight="1" x14ac:dyDescent="0.2">
      <c r="D197"/>
      <c r="E197"/>
      <c r="G197"/>
      <c r="H197"/>
      <c r="I197"/>
      <c r="J197"/>
      <c r="K197"/>
      <c r="L197"/>
      <c r="M197"/>
      <c r="N197"/>
      <c r="O197"/>
      <c r="P197"/>
      <c r="Q197"/>
      <c r="R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</row>
    <row r="198" spans="1:208" ht="12" customHeight="1" x14ac:dyDescent="0.2">
      <c r="D198"/>
      <c r="E198"/>
      <c r="G198"/>
      <c r="H198"/>
      <c r="I198"/>
      <c r="J198"/>
      <c r="K198"/>
      <c r="L198"/>
      <c r="M198"/>
      <c r="N198"/>
      <c r="O198"/>
      <c r="P198"/>
      <c r="Q198"/>
      <c r="R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</row>
    <row r="199" spans="1:208" ht="12" customHeight="1" x14ac:dyDescent="0.2">
      <c r="D199"/>
      <c r="E199"/>
      <c r="G199"/>
      <c r="H199"/>
      <c r="I199"/>
      <c r="J199"/>
      <c r="K199"/>
      <c r="L199"/>
      <c r="M199"/>
      <c r="N199"/>
      <c r="O199"/>
      <c r="P199"/>
      <c r="Q199"/>
      <c r="R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</row>
    <row r="200" spans="1:208" ht="12" customHeight="1" x14ac:dyDescent="0.2">
      <c r="D200"/>
      <c r="E200"/>
      <c r="G200"/>
      <c r="H200"/>
      <c r="I200"/>
      <c r="J200"/>
      <c r="K200"/>
      <c r="L200"/>
      <c r="M200"/>
      <c r="N200"/>
      <c r="O200"/>
      <c r="P200"/>
      <c r="Q200"/>
      <c r="R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</row>
    <row r="201" spans="1:208" ht="12" customHeight="1" x14ac:dyDescent="0.2">
      <c r="D201"/>
      <c r="E201"/>
      <c r="G201"/>
      <c r="H201"/>
      <c r="I201"/>
      <c r="J201"/>
      <c r="K201"/>
      <c r="L201"/>
      <c r="M201"/>
      <c r="N201"/>
      <c r="O201"/>
      <c r="P201"/>
      <c r="Q201"/>
      <c r="R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</row>
    <row r="202" spans="1:208" s="38" customFormat="1" ht="12" customHeight="1" x14ac:dyDescent="0.2">
      <c r="A202" s="7"/>
      <c r="B202" s="7"/>
      <c r="C202" s="7"/>
      <c r="D202" s="7"/>
      <c r="E202" s="8"/>
      <c r="F202" s="11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/>
      <c r="AP202"/>
      <c r="AQ202"/>
      <c r="AR202"/>
      <c r="AS202"/>
      <c r="AT202"/>
      <c r="AU202"/>
      <c r="AV202"/>
      <c r="AW202"/>
      <c r="AX202"/>
      <c r="AY202"/>
      <c r="AZ202" s="10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</row>
    <row r="203" spans="1:208" s="38" customFormat="1" ht="12" customHeight="1" x14ac:dyDescent="0.2">
      <c r="A203" s="7">
        <v>0</v>
      </c>
      <c r="B203" s="7"/>
      <c r="C203" s="7"/>
      <c r="D203" s="7"/>
      <c r="E203" s="8"/>
      <c r="F203" s="11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 s="178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</row>
    <row r="204" spans="1:208" s="38" customFormat="1" ht="12" customHeight="1" x14ac:dyDescent="0.2">
      <c r="A204" s="7"/>
      <c r="B204" s="7"/>
      <c r="C204" s="7"/>
      <c r="D204" s="7"/>
      <c r="E204" s="8"/>
      <c r="F204" s="11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 s="178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 s="178"/>
      <c r="BO204" s="178"/>
      <c r="BP204" s="178"/>
      <c r="BQ204" s="178"/>
      <c r="BR204" s="178"/>
      <c r="BS204" s="178"/>
      <c r="BT204" s="178"/>
      <c r="BU204" s="178"/>
      <c r="BV204" s="178"/>
      <c r="BW204" s="178"/>
      <c r="BX204" s="178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</row>
    <row r="205" spans="1:208" ht="12" customHeight="1" x14ac:dyDescent="0.2"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</row>
    <row r="206" spans="1:208" ht="12" customHeight="1" x14ac:dyDescent="0.2">
      <c r="G206"/>
      <c r="H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</row>
    <row r="207" spans="1:208" x14ac:dyDescent="0.2"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</row>
    <row r="208" spans="1:208" x14ac:dyDescent="0.2"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</row>
    <row r="209" spans="20:208" x14ac:dyDescent="0.2"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</row>
    <row r="210" spans="20:208" x14ac:dyDescent="0.2"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</row>
    <row r="218" spans="20:208" x14ac:dyDescent="0.2"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</row>
    <row r="219" spans="20:208" x14ac:dyDescent="0.2"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</row>
  </sheetData>
  <sheetProtection algorithmName="SHA-512" hashValue="iss0eYu+TuVYd/mWAPS+7KhsrfQCcGuaPSurbD5yJ+9yxXNRLgAJt0zJUSiowJFD2oEJoxSM1Tkku35NnH850g==" saltValue="d4FOAirpU7asD8ze+JxWSQ==" spinCount="100000" sheet="1" formatCells="0" formatColumns="0" formatRows="0" selectLockedCells="1" sort="0" autoFilter="0"/>
  <mergeCells count="555">
    <mergeCell ref="G42:X42"/>
    <mergeCell ref="U38:AV38"/>
    <mergeCell ref="AK42:AP42"/>
    <mergeCell ref="AQ42:AW42"/>
    <mergeCell ref="T3:AU3"/>
    <mergeCell ref="T4:AU4"/>
    <mergeCell ref="T5:AU5"/>
    <mergeCell ref="G18:AW18"/>
    <mergeCell ref="G20:AW20"/>
    <mergeCell ref="G22:I22"/>
    <mergeCell ref="G24:I24"/>
    <mergeCell ref="K10:M10"/>
    <mergeCell ref="K25:AW25"/>
    <mergeCell ref="G28:I28"/>
    <mergeCell ref="K28:AW28"/>
    <mergeCell ref="G29:I29"/>
    <mergeCell ref="K29:AW29"/>
    <mergeCell ref="K22:AW22"/>
    <mergeCell ref="O13:AW16"/>
    <mergeCell ref="G10:I10"/>
    <mergeCell ref="AP34:AW34"/>
    <mergeCell ref="U37:AV37"/>
    <mergeCell ref="AP35:AW35"/>
    <mergeCell ref="Y42:AJ42"/>
    <mergeCell ref="BS35:BX38"/>
    <mergeCell ref="AF190:AK190"/>
    <mergeCell ref="G99:H99"/>
    <mergeCell ref="I99:W99"/>
    <mergeCell ref="O10:AW11"/>
    <mergeCell ref="G13:I13"/>
    <mergeCell ref="K13:M13"/>
    <mergeCell ref="I98:W98"/>
    <mergeCell ref="G25:I25"/>
    <mergeCell ref="G95:AW95"/>
    <mergeCell ref="G26:I26"/>
    <mergeCell ref="K26:AW26"/>
    <mergeCell ref="K27:AW27"/>
    <mergeCell ref="K24:AW24"/>
    <mergeCell ref="G27:I27"/>
    <mergeCell ref="G98:H98"/>
    <mergeCell ref="V89:AB89"/>
    <mergeCell ref="AB98:AH98"/>
    <mergeCell ref="O85:U85"/>
    <mergeCell ref="AV54:AW54"/>
    <mergeCell ref="AQ190:AW190"/>
    <mergeCell ref="AS46:AW46"/>
    <mergeCell ref="AA54:AU54"/>
    <mergeCell ref="AF189:AW189"/>
    <mergeCell ref="H183:Z183"/>
    <mergeCell ref="AS98:AW98"/>
    <mergeCell ref="I184:Z184"/>
    <mergeCell ref="AF188:AW188"/>
    <mergeCell ref="AI46:AJ46"/>
    <mergeCell ref="AK46:AP46"/>
    <mergeCell ref="V85:AB85"/>
    <mergeCell ref="G83:U83"/>
    <mergeCell ref="G68:AW68"/>
    <mergeCell ref="G65:P65"/>
    <mergeCell ref="V86:AB86"/>
    <mergeCell ref="G175:AW175"/>
    <mergeCell ref="AN99:AR99"/>
    <mergeCell ref="G104:H104"/>
    <mergeCell ref="V87:AB87"/>
    <mergeCell ref="O89:U89"/>
    <mergeCell ref="V54:Z54"/>
    <mergeCell ref="G52:AI52"/>
    <mergeCell ref="G62:P62"/>
    <mergeCell ref="AC62:AK62"/>
    <mergeCell ref="AF184:AW184"/>
    <mergeCell ref="G123:AW123"/>
    <mergeCell ref="G122:AW122"/>
    <mergeCell ref="AS101:AW101"/>
    <mergeCell ref="G93:AW93"/>
    <mergeCell ref="G73:L73"/>
    <mergeCell ref="N73:AA73"/>
    <mergeCell ref="AB73:AW73"/>
    <mergeCell ref="R74:AC74"/>
    <mergeCell ref="AD74:AW74"/>
    <mergeCell ref="AQ46:AR46"/>
    <mergeCell ref="T57:W57"/>
    <mergeCell ref="AA55:AU55"/>
    <mergeCell ref="AB48:AH48"/>
    <mergeCell ref="AI48:AJ48"/>
    <mergeCell ref="G78:AN78"/>
    <mergeCell ref="AQ48:AW48"/>
    <mergeCell ref="AU78:AW78"/>
    <mergeCell ref="G75:AG75"/>
    <mergeCell ref="AH75:AR75"/>
    <mergeCell ref="AR63:AW63"/>
    <mergeCell ref="W64:AB64"/>
    <mergeCell ref="AC64:AE64"/>
    <mergeCell ref="AO64:AS65"/>
    <mergeCell ref="AT64:AW65"/>
    <mergeCell ref="G69:AW69"/>
    <mergeCell ref="G70:M70"/>
    <mergeCell ref="AQ43:AR43"/>
    <mergeCell ref="AK45:AP45"/>
    <mergeCell ref="AK43:AP43"/>
    <mergeCell ref="G43:X43"/>
    <mergeCell ref="T56:AC56"/>
    <mergeCell ref="AJ52:AW52"/>
    <mergeCell ref="G45:P45"/>
    <mergeCell ref="AJ53:AW53"/>
    <mergeCell ref="Q48:AA48"/>
    <mergeCell ref="AV55:AW55"/>
    <mergeCell ref="V55:Z55"/>
    <mergeCell ref="AI45:AJ45"/>
    <mergeCell ref="AS43:AW43"/>
    <mergeCell ref="AQ45:AW45"/>
    <mergeCell ref="AK56:AP56"/>
    <mergeCell ref="Q45:AA45"/>
    <mergeCell ref="AB45:AH45"/>
    <mergeCell ref="AK48:AP48"/>
    <mergeCell ref="Y43:AJ43"/>
    <mergeCell ref="G46:P46"/>
    <mergeCell ref="G53:AI53"/>
    <mergeCell ref="Q46:AA46"/>
    <mergeCell ref="AB46:AH46"/>
    <mergeCell ref="G48:P48"/>
    <mergeCell ref="AR79:AW79"/>
    <mergeCell ref="AR71:AW71"/>
    <mergeCell ref="AR62:AW62"/>
    <mergeCell ref="M57:S57"/>
    <mergeCell ref="G61:AW61"/>
    <mergeCell ref="Y57:AB57"/>
    <mergeCell ref="O88:U88"/>
    <mergeCell ref="G79:U79"/>
    <mergeCell ref="V79:AB79"/>
    <mergeCell ref="Q62:V62"/>
    <mergeCell ref="Q63:V63"/>
    <mergeCell ref="G57:L57"/>
    <mergeCell ref="AK57:AP57"/>
    <mergeCell ref="G55:U55"/>
    <mergeCell ref="G49:P49"/>
    <mergeCell ref="G54:U54"/>
    <mergeCell ref="AI49:AJ49"/>
    <mergeCell ref="G72:L72"/>
    <mergeCell ref="N72:AA72"/>
    <mergeCell ref="AB72:AW72"/>
    <mergeCell ref="AK49:AP49"/>
    <mergeCell ref="G56:L56"/>
    <mergeCell ref="G102:H102"/>
    <mergeCell ref="AB102:AH102"/>
    <mergeCell ref="AI102:AL102"/>
    <mergeCell ref="X101:AA101"/>
    <mergeCell ref="G100:H100"/>
    <mergeCell ref="AB106:AH106"/>
    <mergeCell ref="AI106:AL106"/>
    <mergeCell ref="G103:H103"/>
    <mergeCell ref="G101:H101"/>
    <mergeCell ref="AI100:AL100"/>
    <mergeCell ref="I102:W102"/>
    <mergeCell ref="X102:AA102"/>
    <mergeCell ref="AB101:AH101"/>
    <mergeCell ref="AI101:AL101"/>
    <mergeCell ref="X100:AA100"/>
    <mergeCell ref="I101:W101"/>
    <mergeCell ref="I100:W100"/>
    <mergeCell ref="X107:AA107"/>
    <mergeCell ref="AB107:AH107"/>
    <mergeCell ref="AH63:AK63"/>
    <mergeCell ref="AD56:AJ56"/>
    <mergeCell ref="AD57:AJ57"/>
    <mergeCell ref="G109:H109"/>
    <mergeCell ref="I109:W109"/>
    <mergeCell ref="G106:H106"/>
    <mergeCell ref="I106:W106"/>
    <mergeCell ref="X106:AA106"/>
    <mergeCell ref="G108:H108"/>
    <mergeCell ref="I108:W108"/>
    <mergeCell ref="X105:AA105"/>
    <mergeCell ref="AB105:AH105"/>
    <mergeCell ref="AI105:AL105"/>
    <mergeCell ref="AI107:AL107"/>
    <mergeCell ref="G105:H105"/>
    <mergeCell ref="I105:W105"/>
    <mergeCell ref="G107:H107"/>
    <mergeCell ref="I107:W107"/>
    <mergeCell ref="X108:AA108"/>
    <mergeCell ref="AB108:AH108"/>
    <mergeCell ref="AI108:AL108"/>
    <mergeCell ref="X109:AA109"/>
    <mergeCell ref="G110:H110"/>
    <mergeCell ref="I110:W110"/>
    <mergeCell ref="X110:AA110"/>
    <mergeCell ref="G126:H126"/>
    <mergeCell ref="I126:Y126"/>
    <mergeCell ref="S120:AA120"/>
    <mergeCell ref="S119:W119"/>
    <mergeCell ref="X119:AA119"/>
    <mergeCell ref="I117:W117"/>
    <mergeCell ref="G118:R120"/>
    <mergeCell ref="G117:H117"/>
    <mergeCell ref="Z126:AE126"/>
    <mergeCell ref="X116:AA116"/>
    <mergeCell ref="AB116:AH116"/>
    <mergeCell ref="AB120:AH120"/>
    <mergeCell ref="AB119:AH119"/>
    <mergeCell ref="X113:AA113"/>
    <mergeCell ref="AB113:AH113"/>
    <mergeCell ref="G113:H113"/>
    <mergeCell ref="I113:W113"/>
    <mergeCell ref="G111:H111"/>
    <mergeCell ref="I111:W111"/>
    <mergeCell ref="X111:AA111"/>
    <mergeCell ref="AB111:AH111"/>
    <mergeCell ref="I116:W116"/>
    <mergeCell ref="AI116:AL116"/>
    <mergeCell ref="AI115:AL115"/>
    <mergeCell ref="AI114:AL114"/>
    <mergeCell ref="AI113:AL113"/>
    <mergeCell ref="AI111:AL111"/>
    <mergeCell ref="G112:H112"/>
    <mergeCell ref="I112:W112"/>
    <mergeCell ref="X112:AA112"/>
    <mergeCell ref="G114:H114"/>
    <mergeCell ref="I114:W114"/>
    <mergeCell ref="X114:AA114"/>
    <mergeCell ref="AB114:AH114"/>
    <mergeCell ref="G115:H115"/>
    <mergeCell ref="I115:W115"/>
    <mergeCell ref="X115:AA115"/>
    <mergeCell ref="AB112:AH112"/>
    <mergeCell ref="G133:H133"/>
    <mergeCell ref="I135:Y135"/>
    <mergeCell ref="G134:H134"/>
    <mergeCell ref="I134:Y134"/>
    <mergeCell ref="G129:H129"/>
    <mergeCell ref="I129:Y129"/>
    <mergeCell ref="I132:Y132"/>
    <mergeCell ref="Z129:AE129"/>
    <mergeCell ref="I133:Y133"/>
    <mergeCell ref="G132:H132"/>
    <mergeCell ref="Z135:AE135"/>
    <mergeCell ref="G130:H130"/>
    <mergeCell ref="I130:Y130"/>
    <mergeCell ref="G135:H135"/>
    <mergeCell ref="Z131:AE131"/>
    <mergeCell ref="G131:H131"/>
    <mergeCell ref="I131:Y131"/>
    <mergeCell ref="Z132:AE132"/>
    <mergeCell ref="N70:T70"/>
    <mergeCell ref="U70:AB70"/>
    <mergeCell ref="AC70:AI70"/>
    <mergeCell ref="AJ70:AP70"/>
    <mergeCell ref="AQ70:AW70"/>
    <mergeCell ref="AC71:AH71"/>
    <mergeCell ref="AJ71:AO71"/>
    <mergeCell ref="BS67:CC77"/>
    <mergeCell ref="AS49:AW49"/>
    <mergeCell ref="Q49:AA49"/>
    <mergeCell ref="AB49:AH49"/>
    <mergeCell ref="W62:AB62"/>
    <mergeCell ref="AF65:AN65"/>
    <mergeCell ref="BS63:CC66"/>
    <mergeCell ref="G67:AW67"/>
    <mergeCell ref="AF64:AN64"/>
    <mergeCell ref="AL63:AQ63"/>
    <mergeCell ref="G64:P64"/>
    <mergeCell ref="AQ49:AR49"/>
    <mergeCell ref="G51:AW51"/>
    <mergeCell ref="AC65:AE65"/>
    <mergeCell ref="W65:AB65"/>
    <mergeCell ref="M56:S56"/>
    <mergeCell ref="Q64:V64"/>
    <mergeCell ref="Q65:V65"/>
    <mergeCell ref="W63:AB63"/>
    <mergeCell ref="AL62:AQ62"/>
    <mergeCell ref="AS75:AW75"/>
    <mergeCell ref="G71:L71"/>
    <mergeCell ref="N71:S71"/>
    <mergeCell ref="U71:AA71"/>
    <mergeCell ref="AI109:AL109"/>
    <mergeCell ref="AC85:AW85"/>
    <mergeCell ref="AS105:AW105"/>
    <mergeCell ref="AN105:AR105"/>
    <mergeCell ref="AN106:AR106"/>
    <mergeCell ref="AN98:AR98"/>
    <mergeCell ref="AN96:AW96"/>
    <mergeCell ref="AB100:AH100"/>
    <mergeCell ref="AN104:AR104"/>
    <mergeCell ref="AB109:AH109"/>
    <mergeCell ref="AN101:AR101"/>
    <mergeCell ref="AI98:AL98"/>
    <mergeCell ref="AN97:AR97"/>
    <mergeCell ref="X96:AL96"/>
    <mergeCell ref="AS103:AW103"/>
    <mergeCell ref="AI103:AL103"/>
    <mergeCell ref="AB103:AH103"/>
    <mergeCell ref="AB110:AH110"/>
    <mergeCell ref="AI110:AL110"/>
    <mergeCell ref="AS110:AW110"/>
    <mergeCell ref="AS113:AW113"/>
    <mergeCell ref="AN113:AR113"/>
    <mergeCell ref="AS112:AW112"/>
    <mergeCell ref="AN112:AR112"/>
    <mergeCell ref="AS111:AW111"/>
    <mergeCell ref="AN111:AR111"/>
    <mergeCell ref="AI112:AL112"/>
    <mergeCell ref="AS100:AW100"/>
    <mergeCell ref="AN100:AR100"/>
    <mergeCell ref="AI97:AL97"/>
    <mergeCell ref="I104:W104"/>
    <mergeCell ref="X104:AA104"/>
    <mergeCell ref="AB104:AH104"/>
    <mergeCell ref="AI104:AL104"/>
    <mergeCell ref="X98:AA98"/>
    <mergeCell ref="X97:AA97"/>
    <mergeCell ref="AS104:AW104"/>
    <mergeCell ref="I103:W103"/>
    <mergeCell ref="X103:AA103"/>
    <mergeCell ref="AN103:AR103"/>
    <mergeCell ref="AS102:AW102"/>
    <mergeCell ref="AN102:AR102"/>
    <mergeCell ref="X99:AA99"/>
    <mergeCell ref="AS99:AW99"/>
    <mergeCell ref="AI99:AL99"/>
    <mergeCell ref="I96:W97"/>
    <mergeCell ref="AS97:AW97"/>
    <mergeCell ref="AB99:AH99"/>
    <mergeCell ref="AI118:AM118"/>
    <mergeCell ref="S118:AA118"/>
    <mergeCell ref="AG130:AO130"/>
    <mergeCell ref="AB115:AH115"/>
    <mergeCell ref="AG127:AO127"/>
    <mergeCell ref="AT126:AW126"/>
    <mergeCell ref="AS117:AW117"/>
    <mergeCell ref="AN117:AR117"/>
    <mergeCell ref="AP128:AS128"/>
    <mergeCell ref="G125:AW125"/>
    <mergeCell ref="AP130:AS130"/>
    <mergeCell ref="AS115:AW115"/>
    <mergeCell ref="G128:H128"/>
    <mergeCell ref="G116:H116"/>
    <mergeCell ref="G127:H127"/>
    <mergeCell ref="I127:Y127"/>
    <mergeCell ref="AB118:AH118"/>
    <mergeCell ref="Z127:AE127"/>
    <mergeCell ref="Z130:AE130"/>
    <mergeCell ref="I128:Y128"/>
    <mergeCell ref="Z128:AE128"/>
    <mergeCell ref="X117:AA117"/>
    <mergeCell ref="AI117:AL117"/>
    <mergeCell ref="AB117:AH117"/>
    <mergeCell ref="AQ150:AW150"/>
    <mergeCell ref="AO144:AP144"/>
    <mergeCell ref="AM144:AN144"/>
    <mergeCell ref="AQ144:AW144"/>
    <mergeCell ref="AQ143:AW143"/>
    <mergeCell ref="AQ151:AW151"/>
    <mergeCell ref="AK149:AL149"/>
    <mergeCell ref="AK144:AL144"/>
    <mergeCell ref="AQ141:AW142"/>
    <mergeCell ref="AO149:AP149"/>
    <mergeCell ref="AM148:AN148"/>
    <mergeCell ref="AM149:AN149"/>
    <mergeCell ref="AK148:AL148"/>
    <mergeCell ref="G140:AI140"/>
    <mergeCell ref="Z133:AE133"/>
    <mergeCell ref="AS140:AT140"/>
    <mergeCell ref="AU140:AW140"/>
    <mergeCell ref="AK139:AW139"/>
    <mergeCell ref="AK140:AR140"/>
    <mergeCell ref="AQ147:AW147"/>
    <mergeCell ref="AM143:AN143"/>
    <mergeCell ref="I136:Y136"/>
    <mergeCell ref="Z136:AE136"/>
    <mergeCell ref="AK145:AL145"/>
    <mergeCell ref="AO143:AP143"/>
    <mergeCell ref="AK141:AL142"/>
    <mergeCell ref="AM141:AN142"/>
    <mergeCell ref="G137:Y137"/>
    <mergeCell ref="G136:H136"/>
    <mergeCell ref="AK146:AL146"/>
    <mergeCell ref="AM145:AN145"/>
    <mergeCell ref="G139:AI139"/>
    <mergeCell ref="AO141:AP142"/>
    <mergeCell ref="AK143:AL143"/>
    <mergeCell ref="Z134:AE134"/>
    <mergeCell ref="AK147:AL147"/>
    <mergeCell ref="AM147:AN147"/>
    <mergeCell ref="Z137:AE137"/>
    <mergeCell ref="AO147:AP147"/>
    <mergeCell ref="AO148:AP148"/>
    <mergeCell ref="AM146:AN146"/>
    <mergeCell ref="AG133:AW137"/>
    <mergeCell ref="AQ148:AW148"/>
    <mergeCell ref="AO163:AP163"/>
    <mergeCell ref="AO151:AP151"/>
    <mergeCell ref="AK160:AL160"/>
    <mergeCell ref="AK161:AL161"/>
    <mergeCell ref="AK162:AL162"/>
    <mergeCell ref="AM152:AN152"/>
    <mergeCell ref="AM151:AN151"/>
    <mergeCell ref="AK155:AL155"/>
    <mergeCell ref="AM153:AN153"/>
    <mergeCell ref="AM155:AN155"/>
    <mergeCell ref="AK151:AL151"/>
    <mergeCell ref="AK156:AL156"/>
    <mergeCell ref="AK152:AL152"/>
    <mergeCell ref="AK153:AL153"/>
    <mergeCell ref="AO150:AP150"/>
    <mergeCell ref="AK150:AL150"/>
    <mergeCell ref="AM150:AN150"/>
    <mergeCell ref="AQ152:AW152"/>
    <mergeCell ref="AQ160:AW160"/>
    <mergeCell ref="AO152:AP152"/>
    <mergeCell ref="AQ156:AW156"/>
    <mergeCell ref="AO153:AP153"/>
    <mergeCell ref="AO155:AP155"/>
    <mergeCell ref="AM158:AN158"/>
    <mergeCell ref="AM159:AN159"/>
    <mergeCell ref="AO167:AP167"/>
    <mergeCell ref="AO165:AP165"/>
    <mergeCell ref="AO154:AP154"/>
    <mergeCell ref="AO160:AP160"/>
    <mergeCell ref="AO161:AP161"/>
    <mergeCell ref="AM166:AN166"/>
    <mergeCell ref="AK166:AL166"/>
    <mergeCell ref="AK167:AL167"/>
    <mergeCell ref="G164:AI167"/>
    <mergeCell ref="AO156:AP156"/>
    <mergeCell ref="AM165:AN165"/>
    <mergeCell ref="G163:AI163"/>
    <mergeCell ref="AM164:AN164"/>
    <mergeCell ref="AO164:AP164"/>
    <mergeCell ref="AM156:AN156"/>
    <mergeCell ref="AM157:AN157"/>
    <mergeCell ref="AM160:AN160"/>
    <mergeCell ref="AM162:AN162"/>
    <mergeCell ref="AM163:AN163"/>
    <mergeCell ref="AM161:AN161"/>
    <mergeCell ref="AK163:AL163"/>
    <mergeCell ref="AK164:AL164"/>
    <mergeCell ref="AK165:AL165"/>
    <mergeCell ref="AF185:AK185"/>
    <mergeCell ref="AQ56:AW56"/>
    <mergeCell ref="AQ57:AW57"/>
    <mergeCell ref="AC79:AE79"/>
    <mergeCell ref="AC80:AE80"/>
    <mergeCell ref="AF79:AH79"/>
    <mergeCell ref="AI79:AK79"/>
    <mergeCell ref="AL79:AN79"/>
    <mergeCell ref="AT128:AW128"/>
    <mergeCell ref="AT127:AW127"/>
    <mergeCell ref="O176:AW176"/>
    <mergeCell ref="AO79:AQ79"/>
    <mergeCell ref="AC63:AG63"/>
    <mergeCell ref="AG126:AO126"/>
    <mergeCell ref="AP126:AS126"/>
    <mergeCell ref="AP127:AS127"/>
    <mergeCell ref="AM84:AW84"/>
    <mergeCell ref="AP81:AW81"/>
    <mergeCell ref="AP82:AW82"/>
    <mergeCell ref="AC84:AG84"/>
    <mergeCell ref="AT129:AW129"/>
    <mergeCell ref="AP129:AS129"/>
    <mergeCell ref="AG128:AO128"/>
    <mergeCell ref="AI82:AO82"/>
    <mergeCell ref="AN109:AR109"/>
    <mergeCell ref="AS107:AW107"/>
    <mergeCell ref="AN118:AW118"/>
    <mergeCell ref="AN110:AR110"/>
    <mergeCell ref="AF183:AW183"/>
    <mergeCell ref="O180:AW180"/>
    <mergeCell ref="O179:AW179"/>
    <mergeCell ref="O178:AW178"/>
    <mergeCell ref="O177:AW177"/>
    <mergeCell ref="AQ154:AW154"/>
    <mergeCell ref="AG131:AW132"/>
    <mergeCell ref="AG129:AO129"/>
    <mergeCell ref="AO145:AP145"/>
    <mergeCell ref="AO146:AP146"/>
    <mergeCell ref="AQ145:AW145"/>
    <mergeCell ref="AQ146:AW146"/>
    <mergeCell ref="G141:AI162"/>
    <mergeCell ref="AT130:AW130"/>
    <mergeCell ref="AQ162:AW162"/>
    <mergeCell ref="AK154:AL154"/>
    <mergeCell ref="AK159:AL159"/>
    <mergeCell ref="AK158:AL158"/>
    <mergeCell ref="AK157:AL157"/>
    <mergeCell ref="AM154:AN154"/>
    <mergeCell ref="G176:N180"/>
    <mergeCell ref="AQ163:AW163"/>
    <mergeCell ref="AQ164:AW164"/>
    <mergeCell ref="AQ149:AW149"/>
    <mergeCell ref="AQ158:AW158"/>
    <mergeCell ref="AQ155:AW155"/>
    <mergeCell ref="AQ153:AW153"/>
    <mergeCell ref="AS114:AW114"/>
    <mergeCell ref="AN114:AR114"/>
    <mergeCell ref="AN119:AW119"/>
    <mergeCell ref="G169:AW169"/>
    <mergeCell ref="G170:AW173"/>
    <mergeCell ref="AQ159:AW159"/>
    <mergeCell ref="AQ157:AW157"/>
    <mergeCell ref="AQ167:AW167"/>
    <mergeCell ref="AO166:AP166"/>
    <mergeCell ref="AQ166:AW166"/>
    <mergeCell ref="AQ165:AW165"/>
    <mergeCell ref="AM167:AN167"/>
    <mergeCell ref="AO162:AP162"/>
    <mergeCell ref="AQ161:AW161"/>
    <mergeCell ref="AO157:AP157"/>
    <mergeCell ref="AO158:AP158"/>
    <mergeCell ref="AO159:AP159"/>
    <mergeCell ref="AS116:AW116"/>
    <mergeCell ref="AN116:AR116"/>
    <mergeCell ref="AN115:AR115"/>
    <mergeCell ref="G77:AW77"/>
    <mergeCell ref="AH84:AL84"/>
    <mergeCell ref="AM83:AW83"/>
    <mergeCell ref="AR80:AW80"/>
    <mergeCell ref="AC83:AG83"/>
    <mergeCell ref="O86:U86"/>
    <mergeCell ref="G82:U82"/>
    <mergeCell ref="AC81:AH81"/>
    <mergeCell ref="AC82:AH82"/>
    <mergeCell ref="AI81:AO81"/>
    <mergeCell ref="AO78:AT78"/>
    <mergeCell ref="G80:U80"/>
    <mergeCell ref="G81:U81"/>
    <mergeCell ref="V90:AB90"/>
    <mergeCell ref="O90:U90"/>
    <mergeCell ref="AC89:AW90"/>
    <mergeCell ref="AS106:AW106"/>
    <mergeCell ref="AN108:AR108"/>
    <mergeCell ref="AS108:AW108"/>
    <mergeCell ref="AN107:AR107"/>
    <mergeCell ref="AS109:AW109"/>
    <mergeCell ref="G89:N89"/>
    <mergeCell ref="V81:AB81"/>
    <mergeCell ref="V80:AB80"/>
    <mergeCell ref="AH83:AL83"/>
    <mergeCell ref="G96:H97"/>
    <mergeCell ref="V82:AB82"/>
    <mergeCell ref="G92:AW92"/>
    <mergeCell ref="AC86:AW87"/>
    <mergeCell ref="AB97:AH97"/>
    <mergeCell ref="V83:AB83"/>
    <mergeCell ref="G84:U84"/>
    <mergeCell ref="V84:AB84"/>
    <mergeCell ref="G85:N85"/>
    <mergeCell ref="G86:N86"/>
    <mergeCell ref="AF80:AH80"/>
    <mergeCell ref="AI80:AK80"/>
    <mergeCell ref="AL80:AN80"/>
    <mergeCell ref="AO80:AQ80"/>
    <mergeCell ref="G87:N87"/>
    <mergeCell ref="O87:U87"/>
    <mergeCell ref="G90:N90"/>
    <mergeCell ref="AC88:AW88"/>
    <mergeCell ref="G88:N88"/>
    <mergeCell ref="V88:AB88"/>
  </mergeCells>
  <phoneticPr fontId="5" type="noConversion"/>
  <conditionalFormatting sqref="G13:G14">
    <cfRule type="cellIs" dxfId="226" priority="566" stopIfTrue="1" operator="equal">
      <formula>0</formula>
    </cfRule>
  </conditionalFormatting>
  <conditionalFormatting sqref="I96 X97 AB97:AD97 AS103:AS117 AN108:AO117">
    <cfRule type="expression" dxfId="225" priority="503" stopIfTrue="1">
      <formula>recursos&lt;&gt;"FGTS/SBPE"</formula>
    </cfRule>
  </conditionalFormatting>
  <conditionalFormatting sqref="G118">
    <cfRule type="expression" dxfId="224" priority="488" stopIfTrue="1">
      <formula>recursos&lt;&gt;"FGTS/SBPE"</formula>
    </cfRule>
  </conditionalFormatting>
  <conditionalFormatting sqref="Z126:AB126">
    <cfRule type="expression" dxfId="223" priority="474" stopIfTrue="1">
      <formula>recursos&lt;&gt;"FGTS/SBPE"</formula>
    </cfRule>
  </conditionalFormatting>
  <conditionalFormatting sqref="AF64:AN65">
    <cfRule type="cellIs" dxfId="222" priority="56" stopIfTrue="1" operator="notEqual">
      <formula>0</formula>
    </cfRule>
  </conditionalFormatting>
  <conditionalFormatting sqref="AC64:AE64">
    <cfRule type="cellIs" dxfId="221" priority="375" stopIfTrue="1" operator="notEqual">
      <formula>AC64&amp;F65</formula>
    </cfRule>
  </conditionalFormatting>
  <conditionalFormatting sqref="AC65:AE65">
    <cfRule type="cellIs" dxfId="220" priority="374" stopIfTrue="1" operator="notEqual">
      <formula>AC65&amp;F66</formula>
    </cfRule>
  </conditionalFormatting>
  <conditionalFormatting sqref="AC63:AD63">
    <cfRule type="cellIs" dxfId="219" priority="372" stopIfTrue="1" operator="notEqual">
      <formula>AC63&amp;F64</formula>
    </cfRule>
  </conditionalFormatting>
  <conditionalFormatting sqref="AQ143:AV167">
    <cfRule type="cellIs" dxfId="218" priority="225" stopIfTrue="1" operator="equal">
      <formula>0</formula>
    </cfRule>
    <cfRule type="cellIs" dxfId="217" priority="226" stopIfTrue="1" operator="equal">
      <formula>AQ143+#REF!</formula>
    </cfRule>
  </conditionalFormatting>
  <conditionalFormatting sqref="AM143:AM167">
    <cfRule type="cellIs" dxfId="216" priority="125" stopIfTrue="1" operator="equal">
      <formula>0</formula>
    </cfRule>
  </conditionalFormatting>
  <conditionalFormatting sqref="AO143:AO167">
    <cfRule type="cellIs" dxfId="215" priority="122" stopIfTrue="1" operator="equal">
      <formula>0</formula>
    </cfRule>
  </conditionalFormatting>
  <conditionalFormatting sqref="CE166">
    <cfRule type="expression" dxfId="214" priority="119" stopIfTrue="1">
      <formula>OR(programa=#REF!,programa=#REF!,programa=#REF!,programa=#REF!,programa=$A$4)</formula>
    </cfRule>
  </conditionalFormatting>
  <conditionalFormatting sqref="AS97">
    <cfRule type="expression" dxfId="213" priority="116" stopIfTrue="1">
      <formula>recursos&lt;&gt;"FGTS/SBPE"</formula>
    </cfRule>
  </conditionalFormatting>
  <conditionalFormatting sqref="AN97:AO97">
    <cfRule type="expression" dxfId="212" priority="115" stopIfTrue="1">
      <formula>recursos&lt;&gt;"FGTS/SBPE"</formula>
    </cfRule>
  </conditionalFormatting>
  <conditionalFormatting sqref="AN104:AO106">
    <cfRule type="expression" dxfId="211" priority="114" stopIfTrue="1">
      <formula>recursos&lt;&gt;"FGTS/SBPE"</formula>
    </cfRule>
  </conditionalFormatting>
  <conditionalFormatting sqref="AN119">
    <cfRule type="expression" dxfId="210" priority="113" stopIfTrue="1">
      <formula>recursos&lt;&gt;"FGTS/SBPE"</formula>
    </cfRule>
  </conditionalFormatting>
  <conditionalFormatting sqref="AO143:AP167">
    <cfRule type="cellIs" dxfId="209" priority="120" stopIfTrue="1" operator="greaterThan">
      <formula>100</formula>
    </cfRule>
    <cfRule type="cellIs" dxfId="208" priority="121" stopIfTrue="1" operator="equal">
      <formula>100</formula>
    </cfRule>
  </conditionalFormatting>
  <conditionalFormatting sqref="AP126:AW130 AI98:AL117 X98:AA117">
    <cfRule type="cellIs" dxfId="207" priority="37" stopIfTrue="1" operator="equal">
      <formula>0</formula>
    </cfRule>
  </conditionalFormatting>
  <conditionalFormatting sqref="AB98 AB99:AH116">
    <cfRule type="cellIs" dxfId="206" priority="104" stopIfTrue="1" operator="equal">
      <formula>0</formula>
    </cfRule>
  </conditionalFormatting>
  <conditionalFormatting sqref="AB117:AH117">
    <cfRule type="cellIs" dxfId="205" priority="108" stopIfTrue="1" operator="equal">
      <formula>0</formula>
    </cfRule>
  </conditionalFormatting>
  <conditionalFormatting sqref="S120:Y120 S118:U119">
    <cfRule type="expression" dxfId="204" priority="103" stopIfTrue="1">
      <formula>recursos&lt;&gt;"FGTS/SBPE"</formula>
    </cfRule>
  </conditionalFormatting>
  <conditionalFormatting sqref="X119:AA119">
    <cfRule type="cellIs" dxfId="203" priority="100" stopIfTrue="1" operator="equal">
      <formula>0</formula>
    </cfRule>
  </conditionalFormatting>
  <conditionalFormatting sqref="AB118:AH118">
    <cfRule type="cellIs" dxfId="202" priority="99" stopIfTrue="1" operator="equal">
      <formula>0</formula>
    </cfRule>
  </conditionalFormatting>
  <conditionalFormatting sqref="AB119:AH120">
    <cfRule type="cellIs" dxfId="201" priority="98" stopIfTrue="1" operator="equal">
      <formula>0</formula>
    </cfRule>
  </conditionalFormatting>
  <conditionalFormatting sqref="G137">
    <cfRule type="expression" dxfId="200" priority="96" stopIfTrue="1">
      <formula>recursos&lt;&gt;"FGTS/SBPE"</formula>
    </cfRule>
  </conditionalFormatting>
  <conditionalFormatting sqref="I127:AE136">
    <cfRule type="cellIs" dxfId="199" priority="95" stopIfTrue="1" operator="equal">
      <formula>0</formula>
    </cfRule>
  </conditionalFormatting>
  <conditionalFormatting sqref="AG133:AW137 G43:AW43 G46:AW46 G49:AW49 G57:AB57 AD57:AP57 AC80:AW80 AC82:AW82 AM84:AW84">
    <cfRule type="cellIs" dxfId="198" priority="92" stopIfTrue="1" operator="equal">
      <formula>0</formula>
    </cfRule>
  </conditionalFormatting>
  <conditionalFormatting sqref="G164">
    <cfRule type="cellIs" dxfId="197" priority="90" stopIfTrue="1" operator="equal">
      <formula>0</formula>
    </cfRule>
  </conditionalFormatting>
  <conditionalFormatting sqref="AC86 AC89">
    <cfRule type="cellIs" dxfId="196" priority="87" stopIfTrue="1" operator="equal">
      <formula>0</formula>
    </cfRule>
  </conditionalFormatting>
  <conditionalFormatting sqref="G82 V84 V82">
    <cfRule type="cellIs" dxfId="195" priority="86" stopIfTrue="1" operator="equal">
      <formula>0</formula>
    </cfRule>
  </conditionalFormatting>
  <conditionalFormatting sqref="AH63:AI63">
    <cfRule type="cellIs" dxfId="194" priority="83" stopIfTrue="1" operator="notEqual">
      <formula>0</formula>
    </cfRule>
    <cfRule type="cellIs" dxfId="193" priority="84" stopIfTrue="1" operator="notEqual">
      <formula>AH63&amp;F64</formula>
    </cfRule>
  </conditionalFormatting>
  <conditionalFormatting sqref="AF184:AW184">
    <cfRule type="cellIs" dxfId="192" priority="80" stopIfTrue="1" operator="equal">
      <formula>0</formula>
    </cfRule>
  </conditionalFormatting>
  <conditionalFormatting sqref="AF185:AK185">
    <cfRule type="cellIs" dxfId="191" priority="78" stopIfTrue="1" operator="equal">
      <formula>0</formula>
    </cfRule>
  </conditionalFormatting>
  <conditionalFormatting sqref="AQ190:AW190">
    <cfRule type="cellIs" dxfId="190" priority="76" stopIfTrue="1" operator="equal">
      <formula>"/"</formula>
    </cfRule>
  </conditionalFormatting>
  <conditionalFormatting sqref="H183:Z183">
    <cfRule type="cellIs" dxfId="189" priority="75" stopIfTrue="1" operator="equal">
      <formula>0</formula>
    </cfRule>
  </conditionalFormatting>
  <conditionalFormatting sqref="G53:AW53 G55:AW55">
    <cfRule type="cellIs" dxfId="188" priority="74" stopIfTrue="1" operator="equal">
      <formula>0</formula>
    </cfRule>
  </conditionalFormatting>
  <conditionalFormatting sqref="G141:AI162">
    <cfRule type="cellIs" dxfId="187" priority="72" stopIfTrue="1" operator="equal">
      <formula>"Descrever foto"</formula>
    </cfRule>
  </conditionalFormatting>
  <conditionalFormatting sqref="AN103:AO103">
    <cfRule type="expression" dxfId="186" priority="68" stopIfTrue="1">
      <formula>recursos&lt;&gt;"FGTS/SBPE"</formula>
    </cfRule>
  </conditionalFormatting>
  <conditionalFormatting sqref="AN107:AO107">
    <cfRule type="expression" dxfId="185" priority="67" stopIfTrue="1">
      <formula>recursos&lt;&gt;"FGTS/SBPE"</formula>
    </cfRule>
  </conditionalFormatting>
  <conditionalFormatting sqref="G86 O86 G88 V86 O88 AU78">
    <cfRule type="cellIs" dxfId="184" priority="59" stopIfTrue="1" operator="equal">
      <formula>0</formula>
    </cfRule>
  </conditionalFormatting>
  <conditionalFormatting sqref="V80">
    <cfRule type="cellIs" dxfId="183" priority="60" stopIfTrue="1" operator="equal">
      <formula>0</formula>
    </cfRule>
  </conditionalFormatting>
  <conditionalFormatting sqref="AF189:AW189">
    <cfRule type="cellIs" dxfId="182" priority="58" stopIfTrue="1" operator="equal">
      <formula>0</formula>
    </cfRule>
  </conditionalFormatting>
  <conditionalFormatting sqref="AF190:AK190">
    <cfRule type="cellIs" dxfId="181" priority="57" stopIfTrue="1" operator="equal">
      <formula>0</formula>
    </cfRule>
  </conditionalFormatting>
  <conditionalFormatting sqref="AF64:AN64">
    <cfRule type="cellIs" dxfId="180" priority="377" stopIfTrue="1" operator="notEqual">
      <formula>AF64&amp;F65</formula>
    </cfRule>
  </conditionalFormatting>
  <conditionalFormatting sqref="AF65:AN65">
    <cfRule type="cellIs" dxfId="179" priority="82" stopIfTrue="1" operator="notEqual">
      <formula>AF65&amp;F66</formula>
    </cfRule>
  </conditionalFormatting>
  <conditionalFormatting sqref="G84">
    <cfRule type="cellIs" dxfId="178" priority="55" stopIfTrue="1" operator="equal">
      <formula>0</formula>
    </cfRule>
  </conditionalFormatting>
  <conditionalFormatting sqref="G80">
    <cfRule type="cellIs" dxfId="177" priority="54" stopIfTrue="1" operator="equal">
      <formula>0</formula>
    </cfRule>
  </conditionalFormatting>
  <conditionalFormatting sqref="O90">
    <cfRule type="cellIs" dxfId="176" priority="51" stopIfTrue="1" operator="equal">
      <formula>0</formula>
    </cfRule>
  </conditionalFormatting>
  <conditionalFormatting sqref="G90">
    <cfRule type="cellIs" dxfId="175" priority="50" stopIfTrue="1" operator="equal">
      <formula>0</formula>
    </cfRule>
  </conditionalFormatting>
  <conditionalFormatting sqref="V88">
    <cfRule type="cellIs" dxfId="174" priority="49" stopIfTrue="1" operator="equal">
      <formula>0</formula>
    </cfRule>
  </conditionalFormatting>
  <conditionalFormatting sqref="V90">
    <cfRule type="cellIs" dxfId="173" priority="48" stopIfTrue="1" operator="equal">
      <formula>0</formula>
    </cfRule>
  </conditionalFormatting>
  <conditionalFormatting sqref="AQ57:AS57">
    <cfRule type="cellIs" dxfId="172" priority="46" stopIfTrue="1" operator="equal">
      <formula>0</formula>
    </cfRule>
  </conditionalFormatting>
  <conditionalFormatting sqref="AG127:AT127 AT128:AT130">
    <cfRule type="cellIs" dxfId="171" priority="109" stopIfTrue="1" operator="notEqual">
      <formula>$AG$127&amp;$C$127</formula>
    </cfRule>
  </conditionalFormatting>
  <conditionalFormatting sqref="AC84:AL84">
    <cfRule type="cellIs" dxfId="170" priority="33" stopIfTrue="1" operator="equal">
      <formula>0</formula>
    </cfRule>
  </conditionalFormatting>
  <conditionalFormatting sqref="G170:G171">
    <cfRule type="cellIs" dxfId="169" priority="31" stopIfTrue="1" operator="equal">
      <formula>0</formula>
    </cfRule>
  </conditionalFormatting>
  <conditionalFormatting sqref="AT64">
    <cfRule type="cellIs" dxfId="168" priority="27" stopIfTrue="1" operator="equal">
      <formula>0</formula>
    </cfRule>
  </conditionalFormatting>
  <conditionalFormatting sqref="BS67:CC77">
    <cfRule type="cellIs" dxfId="167" priority="26" stopIfTrue="1" operator="equal">
      <formula>BS67&amp;BC70</formula>
    </cfRule>
  </conditionalFormatting>
  <conditionalFormatting sqref="BS63:CC64">
    <cfRule type="cellIs" dxfId="166" priority="22" stopIfTrue="1" operator="equal">
      <formula>BS63&amp;BC70</formula>
    </cfRule>
  </conditionalFormatting>
  <conditionalFormatting sqref="BS65:CC66">
    <cfRule type="cellIs" dxfId="165" priority="576" stopIfTrue="1" operator="equal">
      <formula>BS65&amp;BC71</formula>
    </cfRule>
  </conditionalFormatting>
  <conditionalFormatting sqref="Q62">
    <cfRule type="cellIs" dxfId="164" priority="21" stopIfTrue="1" operator="equal">
      <formula>0</formula>
    </cfRule>
  </conditionalFormatting>
  <conditionalFormatting sqref="Q63:Q65">
    <cfRule type="cellIs" dxfId="163" priority="20" stopIfTrue="1" operator="equal">
      <formula>0</formula>
    </cfRule>
  </conditionalFormatting>
  <conditionalFormatting sqref="AL62">
    <cfRule type="cellIs" dxfId="162" priority="18" stopIfTrue="1" operator="equal">
      <formula>0</formula>
    </cfRule>
  </conditionalFormatting>
  <conditionalFormatting sqref="AR63">
    <cfRule type="cellIs" dxfId="161" priority="16" stopIfTrue="1" operator="equal">
      <formula>0</formula>
    </cfRule>
  </conditionalFormatting>
  <conditionalFormatting sqref="AN118">
    <cfRule type="cellIs" dxfId="160" priority="15" stopIfTrue="1" operator="equal">
      <formula>0</formula>
    </cfRule>
  </conditionalFormatting>
  <conditionalFormatting sqref="AD74:AW74 AH75">
    <cfRule type="cellIs" dxfId="159" priority="13" stopIfTrue="1" operator="equal">
      <formula>0</formula>
    </cfRule>
  </conditionalFormatting>
  <conditionalFormatting sqref="AS75:AW75">
    <cfRule type="cellIs" dxfId="158" priority="12" stopIfTrue="1" operator="equal">
      <formula>0</formula>
    </cfRule>
  </conditionalFormatting>
  <conditionalFormatting sqref="G75:AG75">
    <cfRule type="cellIs" dxfId="157" priority="11" stopIfTrue="1" operator="notEqual">
      <formula>$G$75&amp;$BC$73</formula>
    </cfRule>
  </conditionalFormatting>
  <conditionalFormatting sqref="G71:L71">
    <cfRule type="cellIs" dxfId="156" priority="10" stopIfTrue="1" operator="equal">
      <formula>0</formula>
    </cfRule>
  </conditionalFormatting>
  <conditionalFormatting sqref="N71">
    <cfRule type="cellIs" dxfId="155" priority="9" stopIfTrue="1" operator="equal">
      <formula>0</formula>
    </cfRule>
  </conditionalFormatting>
  <conditionalFormatting sqref="U71">
    <cfRule type="cellIs" dxfId="154" priority="8" stopIfTrue="1" operator="equal">
      <formula>0</formula>
    </cfRule>
  </conditionalFormatting>
  <conditionalFormatting sqref="AJ71">
    <cfRule type="cellIs" dxfId="153" priority="7" stopIfTrue="1" operator="equal">
      <formula>0</formula>
    </cfRule>
  </conditionalFormatting>
  <conditionalFormatting sqref="AR71">
    <cfRule type="cellIs" dxfId="152" priority="6" stopIfTrue="1" operator="equal">
      <formula>0</formula>
    </cfRule>
  </conditionalFormatting>
  <conditionalFormatting sqref="G73">
    <cfRule type="cellIs" dxfId="151" priority="5" stopIfTrue="1" operator="equal">
      <formula>0</formula>
    </cfRule>
  </conditionalFormatting>
  <conditionalFormatting sqref="N73:AA73">
    <cfRule type="cellIs" dxfId="150" priority="4" stopIfTrue="1" operator="equal">
      <formula>0</formula>
    </cfRule>
  </conditionalFormatting>
  <conditionalFormatting sqref="AB73">
    <cfRule type="cellIs" dxfId="149" priority="3" stopIfTrue="1" operator="equal">
      <formula>0</formula>
    </cfRule>
  </conditionalFormatting>
  <conditionalFormatting sqref="AC71">
    <cfRule type="cellIs" dxfId="148" priority="1" stopIfTrue="1" operator="equal">
      <formula>0</formula>
    </cfRule>
  </conditionalFormatting>
  <conditionalFormatting sqref="AC71">
    <cfRule type="cellIs" dxfId="147" priority="2" stopIfTrue="1" operator="notEqual">
      <formula>$AG$127&amp;$C$127</formula>
    </cfRule>
  </conditionalFormatting>
  <dataValidations count="29">
    <dataValidation type="list" allowBlank="1" showInputMessage="1" showErrorMessage="1" sqref="AI46:AJ46 AV55:AW55 AI49:AJ49" xr:uid="{00000000-0002-0000-0000-000000000000}">
      <formula1>"AC,AL,AP,AM,BA,CE,DF,ES,GO,MA,MT,MS,MG,PA,PB,PR,PE,PI,RR,RO,RJ,RN,RS,SC,SP,SE,TO"</formula1>
    </dataValidation>
    <dataValidation type="list" allowBlank="1" showInputMessage="1" showErrorMessage="1" sqref="G82 G84:U84" xr:uid="{00000000-0002-0000-0000-000001000000}">
      <formula1>$BC$2:$BC$7</formula1>
    </dataValidation>
    <dataValidation type="list" allowBlank="1" showInputMessage="1" showErrorMessage="1" sqref="X57" xr:uid="{00000000-0002-0000-0000-000002000000}">
      <formula1>"N,S"</formula1>
    </dataValidation>
    <dataValidation type="list" allowBlank="1" showInputMessage="1" showErrorMessage="1" sqref="G73" xr:uid="{00000000-0002-0000-0000-000003000000}">
      <formula1>"Residencial,Comercial"</formula1>
    </dataValidation>
    <dataValidation type="list" allowBlank="1" showInputMessage="1" showErrorMessage="1" sqref="G88:U88" xr:uid="{00000000-0002-0000-0000-000004000000}">
      <formula1>$BD$2:$BD$7</formula1>
    </dataValidation>
    <dataValidation type="list" allowBlank="1" showInputMessage="1" showErrorMessage="1" sqref="G80:U80" xr:uid="{00000000-0002-0000-0000-000005000000}">
      <formula1>$BB$2:$BB$8</formula1>
    </dataValidation>
    <dataValidation type="list" allowBlank="1" showInputMessage="1" showErrorMessage="1" sqref="V80:AB80" xr:uid="{00000000-0002-0000-0000-000006000000}">
      <formula1>$BA$2:$BA$6</formula1>
    </dataValidation>
    <dataValidation type="list" allowBlank="1" showInputMessage="1" showErrorMessage="1" sqref="V82:AB82" xr:uid="{00000000-0002-0000-0000-000007000000}">
      <formula1>$BI$2:$BI$4</formula1>
    </dataValidation>
    <dataValidation type="list" allowBlank="1" showInputMessage="1" showErrorMessage="1" sqref="V84:AB84" xr:uid="{00000000-0002-0000-0000-000008000000}">
      <formula1>$BH$2:$BH$7</formula1>
    </dataValidation>
    <dataValidation type="list" allowBlank="1" showInputMessage="1" showErrorMessage="1" sqref="V86:AB86" xr:uid="{00000000-0002-0000-0000-000009000000}">
      <formula1>$BF$2:$BF$8</formula1>
    </dataValidation>
    <dataValidation type="list" allowBlank="1" showInputMessage="1" showErrorMessage="1" sqref="G86:N86" xr:uid="{00000000-0002-0000-0000-00000A000000}">
      <formula1>$BE$2:$BE$16</formula1>
    </dataValidation>
    <dataValidation type="list" allowBlank="1" showInputMessage="1" showErrorMessage="1" sqref="O86:U86" xr:uid="{00000000-0002-0000-0000-00000B000000}">
      <formula1>$BG$2:$BG$11</formula1>
    </dataValidation>
    <dataValidation type="list" allowBlank="1" showInputMessage="1" showErrorMessage="1" sqref="O90:U90" xr:uid="{00000000-0002-0000-0000-00000C000000}">
      <formula1>$BK$2:$BK$5</formula1>
    </dataValidation>
    <dataValidation type="list" allowBlank="1" showInputMessage="1" showErrorMessage="1" sqref="V90:AB90" xr:uid="{00000000-0002-0000-0000-00000D000000}">
      <formula1>$BM$2:$BM$5</formula1>
    </dataValidation>
    <dataValidation type="list" allowBlank="1" showInputMessage="1" showErrorMessage="1" sqref="V88:AB88" xr:uid="{00000000-0002-0000-0000-00000E000000}">
      <formula1>$BJ$2:$BJ$4</formula1>
    </dataValidation>
    <dataValidation type="list" allowBlank="1" showInputMessage="1" showErrorMessage="1" sqref="G90:N90" xr:uid="{00000000-0002-0000-0000-00000F000000}">
      <formula1>$BL$2:$BL$4</formula1>
    </dataValidation>
    <dataValidation type="list" allowBlank="1" showInputMessage="1" showErrorMessage="1" sqref="N73:AA73" xr:uid="{00000000-0002-0000-0000-000010000000}">
      <formula1>$BB$77:$BB$87</formula1>
    </dataValidation>
    <dataValidation type="list" allowBlank="1" showInputMessage="1" showErrorMessage="1" sqref="AQ57:AW57" xr:uid="{00000000-0002-0000-0000-000011000000}">
      <formula1>"Aq.Terreno e Constr. FGTS, Constr.Terr.Próprio FGTS,Aq.Terreno e Constr. SBPE, Constr.Terr.Próprio SBPE"</formula1>
    </dataValidation>
    <dataValidation type="list" allowBlank="1" showInputMessage="1" showErrorMessage="1" sqref="AU78" xr:uid="{00000000-0002-0000-0000-000012000000}">
      <formula1>"Baixo,Normal,Alto"</formula1>
    </dataValidation>
    <dataValidation type="list" allowBlank="1" showInputMessage="1" showErrorMessage="1" sqref="AC80:AQ80" xr:uid="{00000000-0002-0000-0000-000013000000}">
      <formula1>"1,2,3,4+"</formula1>
    </dataValidation>
    <dataValidation type="list" allowBlank="1" showInputMessage="1" showErrorMessage="1" sqref="AR80:AW80" xr:uid="{00000000-0002-0000-0000-000014000000}">
      <formula1>"Coberta(s),Descoberta(s)"</formula1>
    </dataValidation>
    <dataValidation type="list" allowBlank="1" showInputMessage="1" showErrorMessage="1" sqref="AC82:AH82" xr:uid="{00000000-0002-0000-0000-000015000000}">
      <formula1>$BN$2:$BN$5</formula1>
    </dataValidation>
    <dataValidation type="list" allowBlank="1" showInputMessage="1" showErrorMessage="1" sqref="AI82:AO82" xr:uid="{00000000-0002-0000-0000-000016000000}">
      <formula1>$BO$2:$BO$5</formula1>
    </dataValidation>
    <dataValidation type="list" allowBlank="1" showInputMessage="1" showErrorMessage="1" sqref="AP82:AW82" xr:uid="{00000000-0002-0000-0000-000017000000}">
      <formula1>$BQ$2:$BQ$4</formula1>
    </dataValidation>
    <dataValidation type="list" allowBlank="1" showInputMessage="1" showErrorMessage="1" sqref="AC84:AL84 AR63:AW63" xr:uid="{00000000-0002-0000-0000-000018000000}">
      <formula1>"Sim,Não"</formula1>
    </dataValidation>
    <dataValidation type="list" allowBlank="1" showInputMessage="1" showErrorMessage="1" sqref="AM84:AW84" xr:uid="{00000000-0002-0000-0000-000019000000}">
      <formula1>$BP$2:$BP$4</formula1>
    </dataValidation>
    <dataValidation type="list" allowBlank="1" showInputMessage="1" showErrorMessage="1" sqref="AT64 AS75:AW75" xr:uid="{00000000-0002-0000-0000-00001A000000}">
      <formula1>"sim,não"</formula1>
    </dataValidation>
    <dataValidation type="list" allowBlank="1" showInputMessage="1" showErrorMessage="1" sqref="Q62:V65 AL62:AQ62" xr:uid="{00000000-0002-0000-0000-00001B000000}">
      <formula1>"Sim,Falta"</formula1>
    </dataValidation>
    <dataValidation type="list" allowBlank="1" showInputMessage="1" showErrorMessage="1" sqref="AN118:AW118" xr:uid="{00000000-0002-0000-0000-00001C000000}">
      <formula1>"Construtora,Profissional Autônomo"</formula1>
    </dataValidation>
  </dataValidations>
  <printOptions horizontalCentered="1"/>
  <pageMargins left="0.78740157480314965" right="0.19685039370078741" top="0.78740157480314965" bottom="0.59055118110236227" header="0.39370078740157483" footer="0.39370078740157483"/>
  <pageSetup paperSize="9" scale="90" fitToHeight="0" orientation="portrait" horizontalDpi="1200" verticalDpi="1200" r:id="rId1"/>
  <headerFooter>
    <oddHeader>&amp;R &amp;L&amp;6Esse arquivo é gratuito e de uso
exclusivo entre CAIXA, seus
representantes legais e clientes. &amp;C&amp;6Qualquer cobrança, exceto taxa
autorizada CAIXA, é ilegal e sujeita
a penalidades. Direitos reservados.</oddHeader>
    <oddFooter>&amp;LVigência: 08/06/2022&amp;C&amp;A 
&amp;8Construção em Terreno Próprio e Aquisição de Terreno e Construção&amp;R&amp;P/&amp;N</oddFooter>
  </headerFooter>
  <rowBreaks count="1" manualBreakCount="1">
    <brk id="121" min="5" max="5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/>
  <dimension ref="A1:AB37"/>
  <sheetViews>
    <sheetView topLeftCell="I1" workbookViewId="0">
      <selection activeCell="N6" sqref="N6"/>
    </sheetView>
  </sheetViews>
  <sheetFormatPr defaultRowHeight="15" x14ac:dyDescent="0.25"/>
  <cols>
    <col min="1" max="1" width="19.5703125" style="67" customWidth="1"/>
    <col min="2" max="2" width="30.28515625" style="67" bestFit="1" customWidth="1"/>
    <col min="3" max="3" width="28.5703125" style="67" customWidth="1"/>
    <col min="4" max="4" width="18.7109375" style="67" bestFit="1" customWidth="1"/>
    <col min="5" max="5" width="25.28515625" style="67" customWidth="1"/>
    <col min="6" max="6" width="22.28515625" style="67" customWidth="1"/>
    <col min="7" max="7" width="20.5703125" style="67" customWidth="1"/>
    <col min="8" max="8" width="18.28515625" style="67" customWidth="1"/>
    <col min="9" max="11" width="23" style="67" bestFit="1" customWidth="1"/>
    <col min="12" max="12" width="23" style="67" customWidth="1"/>
    <col min="13" max="13" width="23" style="67" bestFit="1" customWidth="1"/>
    <col min="14" max="16" width="23" style="67" customWidth="1"/>
    <col min="17" max="20" width="20.7109375" customWidth="1"/>
  </cols>
  <sheetData>
    <row r="1" spans="1:23" s="63" customFormat="1" ht="30" x14ac:dyDescent="0.2">
      <c r="A1" s="60" t="s">
        <v>99</v>
      </c>
      <c r="B1" s="60" t="s">
        <v>98</v>
      </c>
      <c r="C1" s="61" t="s">
        <v>205</v>
      </c>
      <c r="D1" s="61" t="s">
        <v>206</v>
      </c>
      <c r="E1" s="62" t="s">
        <v>207</v>
      </c>
      <c r="F1" s="61" t="s">
        <v>208</v>
      </c>
      <c r="G1" s="61" t="s">
        <v>209</v>
      </c>
      <c r="H1" s="60" t="s">
        <v>210</v>
      </c>
      <c r="I1" s="61" t="s">
        <v>107</v>
      </c>
      <c r="J1" s="61" t="s">
        <v>126</v>
      </c>
      <c r="K1" s="61" t="s">
        <v>211</v>
      </c>
      <c r="L1" s="61" t="s">
        <v>128</v>
      </c>
      <c r="M1" s="61" t="s">
        <v>212</v>
      </c>
      <c r="N1" s="109" t="s">
        <v>108</v>
      </c>
      <c r="O1" s="109" t="s">
        <v>109</v>
      </c>
      <c r="P1" s="109" t="s">
        <v>213</v>
      </c>
      <c r="Q1" s="63" t="s">
        <v>110</v>
      </c>
      <c r="R1" s="60" t="s">
        <v>214</v>
      </c>
      <c r="S1" s="60" t="s">
        <v>215</v>
      </c>
      <c r="T1" s="61" t="s">
        <v>216</v>
      </c>
      <c r="W1" s="103" t="s">
        <v>217</v>
      </c>
    </row>
    <row r="2" spans="1:23" x14ac:dyDescent="0.2">
      <c r="A2" s="98" t="s">
        <v>218</v>
      </c>
      <c r="B2" s="99" t="s">
        <v>219</v>
      </c>
      <c r="C2" s="98" t="s">
        <v>220</v>
      </c>
      <c r="D2" s="98" t="s">
        <v>221</v>
      </c>
      <c r="E2" s="98" t="s">
        <v>222</v>
      </c>
      <c r="F2" s="98" t="s">
        <v>222</v>
      </c>
      <c r="G2" s="98" t="s">
        <v>222</v>
      </c>
      <c r="H2" s="98" t="s">
        <v>223</v>
      </c>
      <c r="I2" s="98" t="s">
        <v>224</v>
      </c>
      <c r="J2" s="98" t="s">
        <v>225</v>
      </c>
      <c r="K2" s="98" t="s">
        <v>226</v>
      </c>
      <c r="L2" s="98" t="s">
        <v>227</v>
      </c>
      <c r="M2" s="98" t="s">
        <v>228</v>
      </c>
      <c r="N2" s="110" t="s">
        <v>229</v>
      </c>
      <c r="O2" s="110" t="s">
        <v>109</v>
      </c>
      <c r="P2" s="110" t="s">
        <v>230</v>
      </c>
      <c r="Q2" s="181" t="s">
        <v>229</v>
      </c>
      <c r="R2" s="99" t="s">
        <v>231</v>
      </c>
      <c r="S2" s="98" t="s">
        <v>232</v>
      </c>
      <c r="T2" s="98" t="s">
        <v>233</v>
      </c>
    </row>
    <row r="3" spans="1:23" ht="45" x14ac:dyDescent="0.2">
      <c r="A3" s="99" t="s">
        <v>234</v>
      </c>
      <c r="B3" s="99" t="s">
        <v>235</v>
      </c>
      <c r="C3" s="99" t="s">
        <v>236</v>
      </c>
      <c r="D3" s="99" t="s">
        <v>237</v>
      </c>
      <c r="E3" s="99" t="s">
        <v>238</v>
      </c>
      <c r="F3" s="99" t="s">
        <v>238</v>
      </c>
      <c r="G3" s="99" t="s">
        <v>238</v>
      </c>
      <c r="H3" s="99" t="s">
        <v>239</v>
      </c>
      <c r="I3" s="99" t="s">
        <v>240</v>
      </c>
      <c r="J3" s="98" t="s">
        <v>241</v>
      </c>
      <c r="K3" s="98" t="s">
        <v>242</v>
      </c>
      <c r="L3" s="98" t="s">
        <v>243</v>
      </c>
      <c r="M3" s="98" t="s">
        <v>244</v>
      </c>
      <c r="N3" s="110" t="s">
        <v>245</v>
      </c>
      <c r="O3" s="110" t="s">
        <v>246</v>
      </c>
      <c r="P3" s="110" t="s">
        <v>247</v>
      </c>
      <c r="Q3" s="181" t="s">
        <v>248</v>
      </c>
      <c r="R3" s="98" t="s">
        <v>249</v>
      </c>
      <c r="S3" s="99" t="s">
        <v>250</v>
      </c>
      <c r="T3" s="99" t="s">
        <v>251</v>
      </c>
    </row>
    <row r="4" spans="1:23" ht="30" x14ac:dyDescent="0.2">
      <c r="A4" s="98" t="s">
        <v>252</v>
      </c>
      <c r="B4" s="98" t="s">
        <v>253</v>
      </c>
      <c r="C4" s="98" t="s">
        <v>254</v>
      </c>
      <c r="D4" s="99" t="s">
        <v>255</v>
      </c>
      <c r="E4" s="99" t="s">
        <v>256</v>
      </c>
      <c r="F4" s="99" t="s">
        <v>257</v>
      </c>
      <c r="G4" s="99" t="s">
        <v>257</v>
      </c>
      <c r="H4" s="99" t="s">
        <v>258</v>
      </c>
      <c r="I4" s="99" t="s">
        <v>259</v>
      </c>
      <c r="J4" s="98" t="s">
        <v>260</v>
      </c>
      <c r="K4" s="98" t="s">
        <v>261</v>
      </c>
      <c r="L4" s="98" t="s">
        <v>260</v>
      </c>
      <c r="M4" s="98" t="s">
        <v>262</v>
      </c>
      <c r="N4" s="110" t="s">
        <v>263</v>
      </c>
      <c r="O4" s="110" t="s">
        <v>264</v>
      </c>
      <c r="P4" s="110" t="s">
        <v>265</v>
      </c>
      <c r="Q4" s="181" t="s">
        <v>266</v>
      </c>
      <c r="R4" s="99" t="s">
        <v>267</v>
      </c>
      <c r="S4" s="99" t="s">
        <v>268</v>
      </c>
      <c r="T4" s="99" t="s">
        <v>269</v>
      </c>
    </row>
    <row r="5" spans="1:23" ht="30" x14ac:dyDescent="0.2">
      <c r="A5" s="98" t="s">
        <v>270</v>
      </c>
      <c r="B5" s="98" t="s">
        <v>271</v>
      </c>
      <c r="C5" s="99" t="s">
        <v>272</v>
      </c>
      <c r="D5" s="98" t="s">
        <v>273</v>
      </c>
      <c r="E5" s="99" t="s">
        <v>274</v>
      </c>
      <c r="F5" s="99" t="s">
        <v>275</v>
      </c>
      <c r="G5" s="99" t="s">
        <v>276</v>
      </c>
      <c r="H5" s="98" t="s">
        <v>277</v>
      </c>
      <c r="I5" s="99"/>
      <c r="J5" s="99"/>
      <c r="K5" s="98" t="s">
        <v>260</v>
      </c>
      <c r="L5" s="101"/>
      <c r="M5" s="98" t="s">
        <v>260</v>
      </c>
      <c r="N5" s="110" t="s">
        <v>278</v>
      </c>
      <c r="O5" s="110" t="s">
        <v>279</v>
      </c>
      <c r="P5" s="110"/>
      <c r="Q5" s="100"/>
      <c r="R5" s="99" t="s">
        <v>280</v>
      </c>
      <c r="S5" s="99" t="s">
        <v>281</v>
      </c>
      <c r="T5" s="100"/>
    </row>
    <row r="6" spans="1:23" ht="30" x14ac:dyDescent="0.25">
      <c r="A6" s="99" t="s">
        <v>12</v>
      </c>
      <c r="B6" s="98" t="s">
        <v>282</v>
      </c>
      <c r="C6" s="98" t="s">
        <v>283</v>
      </c>
      <c r="D6" s="102" t="s">
        <v>258</v>
      </c>
      <c r="E6" s="102" t="s">
        <v>284</v>
      </c>
      <c r="F6" s="99" t="s">
        <v>285</v>
      </c>
      <c r="G6" s="99" t="s">
        <v>274</v>
      </c>
      <c r="H6" s="102" t="s">
        <v>286</v>
      </c>
      <c r="I6" s="102"/>
      <c r="J6" s="102"/>
      <c r="K6" s="102"/>
      <c r="M6" s="102"/>
      <c r="N6" s="111"/>
      <c r="O6" s="111"/>
      <c r="P6" s="111"/>
      <c r="Q6" s="100"/>
      <c r="R6" s="99" t="s">
        <v>287</v>
      </c>
      <c r="S6" s="100"/>
      <c r="T6" s="100"/>
    </row>
    <row r="7" spans="1:23" x14ac:dyDescent="0.2">
      <c r="A7" s="99"/>
      <c r="B7" s="99" t="s">
        <v>288</v>
      </c>
      <c r="C7" s="99" t="s">
        <v>12</v>
      </c>
      <c r="D7" s="98" t="s">
        <v>12</v>
      </c>
      <c r="E7" s="99" t="s">
        <v>289</v>
      </c>
      <c r="F7" s="99" t="s">
        <v>290</v>
      </c>
      <c r="G7" s="99" t="s">
        <v>275</v>
      </c>
      <c r="H7" s="98" t="s">
        <v>12</v>
      </c>
      <c r="I7" s="99"/>
      <c r="J7" s="99"/>
      <c r="K7" s="99"/>
      <c r="L7" s="99"/>
      <c r="M7" s="99"/>
      <c r="N7" s="101"/>
      <c r="O7" s="101"/>
      <c r="P7" s="101"/>
      <c r="Q7" s="100"/>
      <c r="R7" t="s">
        <v>117</v>
      </c>
      <c r="S7" s="100"/>
      <c r="T7" s="100"/>
    </row>
    <row r="8" spans="1:23" x14ac:dyDescent="0.25">
      <c r="A8" s="65"/>
      <c r="B8" s="65" t="s">
        <v>12</v>
      </c>
      <c r="C8" s="65"/>
      <c r="D8" s="65"/>
      <c r="E8" s="99" t="s">
        <v>285</v>
      </c>
      <c r="F8" s="99" t="s">
        <v>12</v>
      </c>
      <c r="G8" s="99" t="s">
        <v>285</v>
      </c>
      <c r="H8" s="65"/>
      <c r="I8" s="99"/>
      <c r="R8" t="s">
        <v>118</v>
      </c>
    </row>
    <row r="9" spans="1:23" x14ac:dyDescent="0.25">
      <c r="A9" s="65"/>
      <c r="B9" s="65"/>
      <c r="C9" s="65"/>
      <c r="D9" s="65"/>
      <c r="E9" s="99" t="s">
        <v>291</v>
      </c>
      <c r="F9" s="101"/>
      <c r="G9" s="99" t="s">
        <v>292</v>
      </c>
      <c r="H9" s="65"/>
      <c r="I9" s="99"/>
      <c r="J9" s="65"/>
      <c r="K9" s="65"/>
      <c r="L9" s="65"/>
      <c r="M9" s="65"/>
      <c r="R9" t="s">
        <v>293</v>
      </c>
    </row>
    <row r="10" spans="1:23" x14ac:dyDescent="0.25">
      <c r="A10" s="65"/>
      <c r="B10" s="65"/>
      <c r="C10" s="65"/>
      <c r="D10" s="65"/>
      <c r="E10" s="99" t="s">
        <v>294</v>
      </c>
      <c r="F10" s="101"/>
      <c r="G10" s="99" t="s">
        <v>290</v>
      </c>
      <c r="H10" s="65"/>
      <c r="I10" s="99"/>
      <c r="J10" s="65"/>
      <c r="K10" s="65"/>
      <c r="L10" s="65"/>
      <c r="M10" s="65"/>
      <c r="R10" t="s">
        <v>295</v>
      </c>
    </row>
    <row r="11" spans="1:23" x14ac:dyDescent="0.25">
      <c r="A11" s="65"/>
      <c r="B11" s="65"/>
      <c r="C11" s="65"/>
      <c r="D11" s="65"/>
      <c r="E11" s="99" t="s">
        <v>296</v>
      </c>
      <c r="F11" s="101"/>
      <c r="G11" s="99" t="s">
        <v>12</v>
      </c>
      <c r="H11" s="65"/>
      <c r="I11" s="65"/>
      <c r="J11" s="65"/>
      <c r="K11" s="65"/>
      <c r="L11" s="65"/>
      <c r="M11" s="65"/>
      <c r="R11" t="s">
        <v>297</v>
      </c>
    </row>
    <row r="12" spans="1:23" x14ac:dyDescent="0.25">
      <c r="A12" s="65"/>
      <c r="B12" s="65"/>
      <c r="C12" s="65"/>
      <c r="D12" s="65"/>
      <c r="E12" s="99" t="s">
        <v>298</v>
      </c>
      <c r="F12" s="101"/>
      <c r="G12" s="99"/>
      <c r="H12" s="65"/>
      <c r="I12" s="65"/>
      <c r="J12" s="65"/>
      <c r="K12" s="65"/>
      <c r="L12" s="65"/>
      <c r="M12" s="65"/>
      <c r="R12" s="102" t="s">
        <v>12</v>
      </c>
    </row>
    <row r="13" spans="1:23" x14ac:dyDescent="0.25">
      <c r="A13" s="65"/>
      <c r="B13" s="65"/>
      <c r="C13" s="65"/>
      <c r="D13" s="65"/>
      <c r="E13" s="99" t="s">
        <v>299</v>
      </c>
      <c r="F13" s="101"/>
      <c r="G13" s="99"/>
      <c r="H13" s="65"/>
      <c r="I13" s="65"/>
      <c r="J13" s="65"/>
      <c r="K13" s="65"/>
      <c r="L13" s="65"/>
      <c r="M13" s="65"/>
    </row>
    <row r="14" spans="1:23" x14ac:dyDescent="0.25">
      <c r="A14" s="65"/>
      <c r="B14" s="65"/>
      <c r="C14" s="65"/>
      <c r="D14" s="65"/>
      <c r="E14" s="99" t="s">
        <v>300</v>
      </c>
      <c r="F14" s="101"/>
      <c r="G14" s="99"/>
      <c r="H14" s="65"/>
      <c r="I14" s="65"/>
      <c r="J14" s="65"/>
      <c r="K14" s="65"/>
      <c r="L14" s="65"/>
      <c r="M14" s="65"/>
    </row>
    <row r="15" spans="1:23" x14ac:dyDescent="0.25">
      <c r="A15" s="65"/>
      <c r="B15" s="65"/>
      <c r="C15" s="65"/>
      <c r="D15" s="65"/>
      <c r="E15" s="99" t="s">
        <v>275</v>
      </c>
      <c r="F15" s="101"/>
      <c r="G15" s="99"/>
      <c r="H15" s="65"/>
      <c r="I15" s="65"/>
      <c r="J15" s="65"/>
      <c r="K15" s="65"/>
      <c r="L15" s="65"/>
      <c r="M15" s="65"/>
    </row>
    <row r="16" spans="1:23" x14ac:dyDescent="0.25">
      <c r="A16" s="65"/>
      <c r="B16" s="65"/>
      <c r="C16" s="65"/>
      <c r="D16" s="65"/>
      <c r="E16" s="99" t="s">
        <v>12</v>
      </c>
      <c r="F16" s="101"/>
      <c r="G16" s="99"/>
      <c r="H16" s="65"/>
      <c r="I16" s="65"/>
      <c r="J16" s="65"/>
      <c r="K16" s="65"/>
      <c r="L16" s="65"/>
      <c r="M16" s="65"/>
    </row>
    <row r="17" spans="1:28" x14ac:dyDescent="0.25">
      <c r="A17" s="65"/>
      <c r="B17" s="65"/>
      <c r="C17" s="65"/>
      <c r="D17" s="65"/>
      <c r="F17" s="65"/>
      <c r="G17" s="65"/>
      <c r="H17" s="65"/>
      <c r="I17" s="65"/>
      <c r="J17" s="65"/>
      <c r="K17" s="65"/>
      <c r="L17" s="65"/>
      <c r="M17" s="65"/>
    </row>
    <row r="18" spans="1:28" x14ac:dyDescent="0.25">
      <c r="A18" s="65"/>
      <c r="B18" s="65"/>
      <c r="C18" s="65"/>
      <c r="D18" s="65"/>
      <c r="F18" s="65"/>
      <c r="G18" s="65"/>
      <c r="H18" s="65"/>
      <c r="I18" s="65"/>
      <c r="J18" s="65"/>
      <c r="K18" s="65"/>
      <c r="L18" s="65"/>
      <c r="M18" s="65"/>
    </row>
    <row r="19" spans="1:28" x14ac:dyDescent="0.25">
      <c r="A19" s="65"/>
      <c r="B19" s="65"/>
      <c r="C19" s="65"/>
      <c r="D19" s="65"/>
      <c r="F19" s="65"/>
      <c r="G19" s="65"/>
      <c r="H19" s="65"/>
      <c r="I19" s="65"/>
      <c r="J19" s="65"/>
      <c r="K19" s="65"/>
      <c r="L19" s="65"/>
      <c r="M19" s="65"/>
    </row>
    <row r="20" spans="1:28" x14ac:dyDescent="0.25">
      <c r="A20" s="65"/>
      <c r="B20" s="65"/>
      <c r="C20" s="65"/>
      <c r="D20" s="65"/>
      <c r="F20" s="65"/>
      <c r="G20" s="65"/>
      <c r="H20" s="65"/>
      <c r="I20" s="65"/>
      <c r="J20" s="65"/>
      <c r="K20" s="65"/>
      <c r="L20" s="65"/>
      <c r="M20" s="65"/>
    </row>
    <row r="22" spans="1:28" x14ac:dyDescent="0.25">
      <c r="A22" s="68" t="s">
        <v>301</v>
      </c>
    </row>
    <row r="23" spans="1:28" x14ac:dyDescent="0.25">
      <c r="A23" s="65" t="s">
        <v>302</v>
      </c>
      <c r="B23" s="65"/>
      <c r="C23" s="65"/>
      <c r="I23" s="61"/>
      <c r="J23" s="61"/>
      <c r="K23" s="61"/>
      <c r="L23" s="61"/>
      <c r="M23" s="61"/>
      <c r="N23" s="61"/>
      <c r="O23" s="61"/>
      <c r="P23" s="61"/>
      <c r="Q23" s="61"/>
      <c r="T23" s="61"/>
      <c r="W23" s="60"/>
      <c r="X23" s="60"/>
      <c r="Y23" s="61"/>
      <c r="Z23" s="61"/>
      <c r="AA23" s="62"/>
      <c r="AB23" s="60"/>
    </row>
    <row r="24" spans="1:28" x14ac:dyDescent="0.25">
      <c r="A24" s="65" t="s">
        <v>303</v>
      </c>
      <c r="B24" s="65"/>
      <c r="C24" s="65"/>
      <c r="I24" s="64"/>
      <c r="J24" s="64"/>
      <c r="K24" s="64"/>
      <c r="L24" s="64"/>
      <c r="M24" s="64"/>
      <c r="N24" s="64"/>
      <c r="O24" s="64"/>
      <c r="P24" s="64"/>
      <c r="Q24" s="64"/>
      <c r="T24" s="64"/>
      <c r="W24" s="64"/>
      <c r="X24" s="64"/>
      <c r="Y24" s="64"/>
      <c r="Z24" s="64"/>
      <c r="AA24" s="64"/>
      <c r="AB24" s="64"/>
    </row>
    <row r="25" spans="1:28" x14ac:dyDescent="0.25">
      <c r="I25" s="64"/>
      <c r="J25" s="64"/>
      <c r="K25" s="64"/>
      <c r="L25" s="64"/>
      <c r="M25" s="64"/>
      <c r="N25" s="64"/>
      <c r="O25" s="64"/>
      <c r="P25" s="64"/>
      <c r="Q25" s="81"/>
      <c r="T25" s="64"/>
      <c r="W25" s="81"/>
      <c r="X25" s="64"/>
      <c r="Y25" s="65"/>
      <c r="Z25" s="64"/>
      <c r="AA25" s="65"/>
      <c r="AB25" s="64"/>
    </row>
    <row r="26" spans="1:28" x14ac:dyDescent="0.25">
      <c r="A26" s="68" t="s">
        <v>301</v>
      </c>
      <c r="C26"/>
      <c r="D26"/>
      <c r="I26" s="65"/>
      <c r="J26" s="65"/>
      <c r="K26" s="65"/>
      <c r="L26" s="65"/>
      <c r="M26" s="65"/>
      <c r="N26" s="65"/>
      <c r="O26" s="65"/>
      <c r="P26" s="65"/>
      <c r="Q26" s="82"/>
      <c r="R26" s="65"/>
      <c r="T26" s="65"/>
      <c r="W26" s="81"/>
      <c r="X26" s="65"/>
      <c r="Y26" s="82"/>
      <c r="Z26" s="65"/>
      <c r="AA26" s="65"/>
      <c r="AB26" s="65"/>
    </row>
    <row r="27" spans="1:28" x14ac:dyDescent="0.25">
      <c r="A27" s="69" t="s">
        <v>304</v>
      </c>
      <c r="B27" s="70"/>
      <c r="C27"/>
      <c r="D27"/>
      <c r="I27" s="81"/>
      <c r="J27" s="81"/>
      <c r="K27" s="81"/>
      <c r="L27" s="81"/>
      <c r="M27" s="81"/>
      <c r="N27" s="81"/>
      <c r="O27" s="81"/>
      <c r="P27" s="81"/>
      <c r="Q27" s="82"/>
      <c r="R27" s="82"/>
      <c r="T27" s="82"/>
      <c r="W27" s="81"/>
      <c r="X27" s="65"/>
      <c r="Y27" s="64"/>
      <c r="Z27" s="82"/>
      <c r="AA27" s="65"/>
      <c r="AB27" s="65"/>
    </row>
    <row r="28" spans="1:28" x14ac:dyDescent="0.25">
      <c r="A28" s="69" t="s">
        <v>305</v>
      </c>
      <c r="B28" s="70"/>
      <c r="C28"/>
      <c r="D28"/>
      <c r="E28" s="65" t="s">
        <v>272</v>
      </c>
      <c r="F28" s="81" t="s">
        <v>273</v>
      </c>
      <c r="R28" s="82"/>
      <c r="T28" s="82"/>
      <c r="U28" s="82"/>
      <c r="W28" s="81"/>
      <c r="X28" s="81"/>
      <c r="Z28" s="82"/>
      <c r="AA28" s="65"/>
      <c r="AB28" s="81"/>
    </row>
    <row r="29" spans="1:28" ht="30" x14ac:dyDescent="0.25">
      <c r="C29"/>
      <c r="D29"/>
      <c r="E29" s="81" t="s">
        <v>306</v>
      </c>
      <c r="F29" s="83" t="s">
        <v>258</v>
      </c>
      <c r="R29" s="82"/>
      <c r="T29" s="82"/>
      <c r="U29" s="82"/>
      <c r="W29" s="81"/>
      <c r="Z29" s="82"/>
      <c r="AA29" s="82"/>
      <c r="AB29" s="66"/>
    </row>
    <row r="30" spans="1:28" x14ac:dyDescent="0.25">
      <c r="C30"/>
      <c r="D30"/>
      <c r="E30" s="65" t="s">
        <v>12</v>
      </c>
      <c r="F30" s="81" t="s">
        <v>12</v>
      </c>
      <c r="I30" s="65"/>
      <c r="J30" s="65"/>
      <c r="K30" s="65"/>
      <c r="L30" s="65"/>
      <c r="M30" s="65"/>
      <c r="R30" s="82"/>
      <c r="T30" s="82"/>
      <c r="U30" s="82"/>
      <c r="Z30" s="82"/>
      <c r="AA30" s="81"/>
      <c r="AB30" s="81"/>
    </row>
    <row r="31" spans="1:28" x14ac:dyDescent="0.25">
      <c r="C31"/>
      <c r="D31"/>
      <c r="E31" s="65"/>
      <c r="F31" s="65"/>
      <c r="I31" s="65"/>
      <c r="J31" s="65"/>
      <c r="K31" s="65"/>
      <c r="L31" s="65"/>
      <c r="M31" s="65"/>
      <c r="N31" s="65"/>
      <c r="O31" s="65"/>
      <c r="P31" s="65"/>
      <c r="Q31" s="65"/>
      <c r="R31" s="82"/>
      <c r="T31" s="82"/>
      <c r="U31" s="82"/>
      <c r="Z31" s="82"/>
      <c r="AA31" s="65"/>
    </row>
    <row r="32" spans="1:28" x14ac:dyDescent="0.25">
      <c r="A32" s="68" t="s">
        <v>307</v>
      </c>
      <c r="C32"/>
      <c r="D32"/>
      <c r="E32" s="65"/>
      <c r="F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82"/>
      <c r="T32" s="82"/>
      <c r="U32" s="82"/>
      <c r="Z32" s="82"/>
      <c r="AA32" s="65"/>
    </row>
    <row r="33" spans="1:27" x14ac:dyDescent="0.25">
      <c r="A33" s="69" t="s">
        <v>308</v>
      </c>
      <c r="C33"/>
      <c r="D33"/>
      <c r="E33" s="65"/>
      <c r="F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82"/>
      <c r="T33" s="82"/>
      <c r="U33" s="82"/>
      <c r="Z33" s="82"/>
      <c r="AA33" s="65"/>
    </row>
    <row r="34" spans="1:27" x14ac:dyDescent="0.25">
      <c r="A34" s="69" t="s">
        <v>309</v>
      </c>
      <c r="C34"/>
      <c r="D34"/>
      <c r="E34" s="65"/>
      <c r="F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82"/>
      <c r="T34" s="82"/>
      <c r="U34" s="82"/>
      <c r="Z34" s="82"/>
      <c r="AA34" s="65"/>
    </row>
    <row r="35" spans="1:27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27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27" x14ac:dyDescent="0.25">
      <c r="E37"/>
      <c r="F37"/>
      <c r="G37"/>
      <c r="H37"/>
      <c r="I37"/>
      <c r="J37"/>
      <c r="K37"/>
      <c r="L37"/>
      <c r="M37"/>
      <c r="N37"/>
      <c r="O37"/>
      <c r="P37"/>
    </row>
  </sheetData>
  <sheetProtection selectLockedCells="1"/>
  <pageMargins left="0.511811024" right="0.511811024" top="0.78740157499999996" bottom="0.78740157499999996" header="0.31496062000000002" footer="0.31496062000000002"/>
  <pageSetup paperSize="9" orientation="portrait" r:id="rId1"/>
  <headerFooter>
    <oddHeader>&amp;L&amp;6Esse arquivo é gratuito e de uso
exclusivo entre CAIXA, seus
representantes legais e clientes. &amp;C&amp;6Qualquer cobrança, exceto taxa
autorizada CAIXA, é ilegal e sujeita
a penalidades. Direitos reservados.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">
    <pageSetUpPr fitToPage="1"/>
  </sheetPr>
  <dimension ref="A1:HS244"/>
  <sheetViews>
    <sheetView showGridLines="0" topLeftCell="F49" zoomScaleNormal="100" zoomScaleSheetLayoutView="100" workbookViewId="0">
      <selection activeCell="AS86" sqref="AS86:AW86"/>
    </sheetView>
  </sheetViews>
  <sheetFormatPr defaultColWidth="3.7109375" defaultRowHeight="12.75" x14ac:dyDescent="0.2"/>
  <cols>
    <col min="1" max="2" width="6.7109375" style="7" hidden="1" customWidth="1"/>
    <col min="3" max="4" width="6.7109375" style="6" hidden="1" customWidth="1"/>
    <col min="5" max="5" width="6.7109375" style="8" hidden="1" customWidth="1"/>
    <col min="6" max="6" width="0.85546875" style="11" customWidth="1"/>
    <col min="7" max="49" width="2.28515625" style="11" customWidth="1"/>
    <col min="50" max="50" width="0.85546875" style="11" customWidth="1"/>
    <col min="51" max="51" width="4.7109375" style="11" customWidth="1"/>
    <col min="52" max="52" width="4.7109375" style="10" customWidth="1"/>
    <col min="53" max="53" width="4.7109375" customWidth="1"/>
    <col min="54" max="54" width="8.7109375" customWidth="1"/>
    <col min="55" max="55" width="13.7109375" customWidth="1"/>
    <col min="56" max="56" width="14.140625" customWidth="1"/>
    <col min="57" max="57" width="8.7109375" customWidth="1"/>
    <col min="58" max="58" width="11.7109375" customWidth="1"/>
    <col min="59" max="59" width="2.7109375" hidden="1" customWidth="1"/>
    <col min="60" max="60" width="20.7109375" hidden="1" customWidth="1"/>
    <col min="61" max="61" width="10.7109375" hidden="1" customWidth="1"/>
    <col min="62" max="78" width="3.7109375" style="11" customWidth="1"/>
    <col min="79" max="101" width="3.7109375" style="11"/>
    <col min="102" max="102" width="3" style="11" customWidth="1"/>
    <col min="103" max="16384" width="3.7109375" style="11"/>
  </cols>
  <sheetData>
    <row r="1" spans="1:80" ht="5.0999999999999996" customHeight="1" x14ac:dyDescent="0.2">
      <c r="F1" s="9" t="s">
        <v>0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X1" s="9" t="s">
        <v>1</v>
      </c>
    </row>
    <row r="2" spans="1:80" s="15" customFormat="1" ht="14.25" x14ac:dyDescent="0.2">
      <c r="A2" s="12" t="s">
        <v>2</v>
      </c>
      <c r="B2" s="13" t="s">
        <v>3</v>
      </c>
      <c r="C2" s="12" t="s">
        <v>4</v>
      </c>
      <c r="D2" s="12" t="s">
        <v>5</v>
      </c>
      <c r="E2" s="12" t="s">
        <v>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3"/>
    </row>
    <row r="3" spans="1:80" s="10" customFormat="1" ht="18" x14ac:dyDescent="0.2">
      <c r="A3" s="16"/>
      <c r="B3" s="16"/>
      <c r="C3" s="12"/>
      <c r="D3" s="12"/>
      <c r="E3" s="17"/>
      <c r="F3" s="18"/>
      <c r="G3" s="18"/>
      <c r="H3" s="18"/>
      <c r="I3" s="4"/>
      <c r="J3" s="4"/>
      <c r="K3" s="4"/>
      <c r="L3" s="4"/>
      <c r="M3" s="4"/>
      <c r="N3" s="4"/>
      <c r="O3" s="4"/>
      <c r="P3" s="4"/>
      <c r="Q3" s="4"/>
      <c r="R3" s="18"/>
      <c r="S3" s="18"/>
      <c r="T3" s="571" t="s">
        <v>7</v>
      </c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18"/>
      <c r="AW3" s="18"/>
      <c r="AX3" s="18"/>
    </row>
    <row r="4" spans="1:80" s="10" customFormat="1" ht="15" x14ac:dyDescent="0.2">
      <c r="A4" s="16">
        <v>0</v>
      </c>
      <c r="B4" s="16"/>
      <c r="C4" s="12"/>
      <c r="D4" s="12"/>
      <c r="E4" s="17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19"/>
      <c r="S4" s="19"/>
      <c r="T4" s="572" t="s">
        <v>8</v>
      </c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19"/>
      <c r="AW4" s="19"/>
      <c r="AX4" s="19"/>
    </row>
    <row r="5" spans="1:80" s="10" customFormat="1" ht="13.5" x14ac:dyDescent="0.2">
      <c r="A5" s="16" t="s">
        <v>310</v>
      </c>
      <c r="B5" s="16"/>
      <c r="C5" s="12"/>
      <c r="D5" s="12"/>
      <c r="E5" s="17"/>
      <c r="F5" s="21"/>
      <c r="G5" s="21"/>
      <c r="H5" s="2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73" t="s">
        <v>10</v>
      </c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</row>
    <row r="6" spans="1:80" s="10" customFormat="1" x14ac:dyDescent="0.2">
      <c r="A6" s="16"/>
      <c r="B6" s="16"/>
      <c r="C6" s="12"/>
      <c r="D6" s="12"/>
      <c r="E6" s="17"/>
      <c r="F6"/>
      <c r="G6" s="22" t="s">
        <v>11</v>
      </c>
      <c r="H6"/>
      <c r="I6"/>
      <c r="J6" s="17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s="10" customFormat="1" ht="3.95" customHeight="1" x14ac:dyDescent="0.2">
      <c r="A7" s="16"/>
      <c r="B7" s="16"/>
      <c r="C7" s="12"/>
      <c r="D7" s="12"/>
      <c r="E7" s="17"/>
      <c r="F7"/>
      <c r="G7" s="23"/>
      <c r="H7" s="23"/>
      <c r="I7" s="2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 s="10" customFormat="1" x14ac:dyDescent="0.2">
      <c r="A8" s="16"/>
      <c r="B8" s="16"/>
      <c r="C8" s="12"/>
      <c r="D8" s="12"/>
      <c r="E8" s="17"/>
      <c r="F8"/>
      <c r="G8" s="21" t="s">
        <v>13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s="10" customFormat="1" ht="3.95" customHeight="1" x14ac:dyDescent="0.2">
      <c r="A9" s="16"/>
      <c r="B9" s="16"/>
      <c r="C9" s="12"/>
      <c r="D9" s="12"/>
      <c r="E9" s="17"/>
      <c r="F9"/>
      <c r="G9" s="23"/>
      <c r="H9" s="23"/>
      <c r="I9" s="2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s="10" customFormat="1" ht="12.75" customHeight="1" x14ac:dyDescent="0.2">
      <c r="A10" s="16"/>
      <c r="B10" s="16"/>
      <c r="C10" s="12"/>
      <c r="D10" s="12"/>
      <c r="E10" s="17"/>
      <c r="F10"/>
      <c r="G10" s="712"/>
      <c r="H10" s="713"/>
      <c r="I10" s="713"/>
      <c r="J10"/>
      <c r="K10" s="651"/>
      <c r="L10" s="652"/>
      <c r="M10" s="653"/>
      <c r="N10"/>
      <c r="O10" s="557" t="s">
        <v>14</v>
      </c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 s="10" customFormat="1" x14ac:dyDescent="0.2">
      <c r="A11" s="16"/>
      <c r="B11" s="16"/>
      <c r="C11" s="12"/>
      <c r="D11" s="12"/>
      <c r="E11" s="17"/>
      <c r="F11"/>
      <c r="G11" s="25"/>
      <c r="H11"/>
      <c r="I11"/>
      <c r="J11" s="175"/>
      <c r="K11"/>
      <c r="L11"/>
      <c r="M11"/>
      <c r="N11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BB11" s="112"/>
      <c r="BC11" s="112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s="10" customFormat="1" ht="3.95" customHeight="1" x14ac:dyDescent="0.2">
      <c r="A12" s="16"/>
      <c r="B12" s="16"/>
      <c r="C12" s="12"/>
      <c r="D12" s="12"/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80" s="10" customFormat="1" ht="12.75" hidden="1" customHeight="1" x14ac:dyDescent="0.2">
      <c r="A13" s="16"/>
      <c r="B13" s="16"/>
      <c r="C13" s="12"/>
      <c r="D13" s="12"/>
      <c r="E13" s="17"/>
      <c r="F13"/>
      <c r="G13" s="558"/>
      <c r="H13" s="559"/>
      <c r="I13" s="560"/>
      <c r="J13" s="26"/>
      <c r="K13" s="558"/>
      <c r="L13" s="559"/>
      <c r="M13" s="560"/>
      <c r="N13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</row>
    <row r="14" spans="1:80" s="10" customFormat="1" ht="12.75" hidden="1" customHeight="1" x14ac:dyDescent="0.2">
      <c r="A14" s="16"/>
      <c r="B14" s="16"/>
      <c r="C14" s="12"/>
      <c r="D14" s="12"/>
      <c r="E14" s="17"/>
      <c r="F14"/>
      <c r="G14" s="28"/>
      <c r="H14" s="28"/>
      <c r="I14" s="28"/>
      <c r="K14" s="28"/>
      <c r="L14" s="28"/>
      <c r="M14" s="28"/>
      <c r="N1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spans="1:80" s="10" customFormat="1" ht="12.75" hidden="1" customHeight="1" x14ac:dyDescent="0.2">
      <c r="A15" s="16"/>
      <c r="B15" s="16"/>
      <c r="C15" s="12"/>
      <c r="D15" s="12"/>
      <c r="E15" s="17"/>
      <c r="F15"/>
      <c r="N15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80" s="10" customFormat="1" hidden="1" x14ac:dyDescent="0.2">
      <c r="A16" s="16"/>
      <c r="B16" s="16"/>
      <c r="C16" s="12"/>
      <c r="D16" s="12"/>
      <c r="E16" s="17"/>
      <c r="F16"/>
      <c r="G16"/>
      <c r="H16"/>
      <c r="I16"/>
      <c r="J16"/>
      <c r="K16"/>
      <c r="L16"/>
      <c r="M16"/>
      <c r="N16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4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92" s="10" customFormat="1" ht="3.95" customHeight="1" x14ac:dyDescent="0.2">
      <c r="A17" s="16"/>
      <c r="B17" s="16"/>
      <c r="C17" s="12"/>
      <c r="D17" s="12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92" s="10" customFormat="1" ht="27.95" customHeight="1" x14ac:dyDescent="0.2">
      <c r="A18" s="16"/>
      <c r="B18" s="16"/>
      <c r="C18" s="12"/>
      <c r="D18" s="12"/>
      <c r="E18" s="17"/>
      <c r="F18"/>
      <c r="G18" s="574" t="s">
        <v>15</v>
      </c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6"/>
    </row>
    <row r="19" spans="1:92" s="10" customFormat="1" ht="3.95" customHeight="1" x14ac:dyDescent="0.2">
      <c r="A19" s="16"/>
      <c r="B19" s="16"/>
      <c r="C19" s="12"/>
      <c r="D19" s="12"/>
      <c r="E19" s="1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92" s="10" customFormat="1" ht="12.75" customHeight="1" x14ac:dyDescent="0.2">
      <c r="A20" s="16"/>
      <c r="B20" s="16"/>
      <c r="C20" s="12"/>
      <c r="D20" s="12"/>
      <c r="E20" s="17"/>
      <c r="F20"/>
      <c r="G20" s="714" t="s">
        <v>311</v>
      </c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714"/>
      <c r="AA20" s="714"/>
      <c r="AB20" s="714"/>
      <c r="AC20" s="714"/>
      <c r="AD20" s="714"/>
      <c r="AE20" s="714"/>
      <c r="AF20" s="714"/>
      <c r="AG20" s="714"/>
      <c r="AH20" s="714"/>
      <c r="AI20" s="714"/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/>
      <c r="AU20" s="714"/>
      <c r="AV20" s="714"/>
      <c r="AW20" s="714"/>
    </row>
    <row r="21" spans="1:92" s="10" customFormat="1" ht="3.95" customHeight="1" x14ac:dyDescent="0.2">
      <c r="A21" s="16"/>
      <c r="B21" s="16"/>
      <c r="C21" s="12"/>
      <c r="D21" s="12"/>
      <c r="E21" s="17"/>
      <c r="F21"/>
      <c r="G21" s="11"/>
      <c r="H21" s="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92" ht="12" customHeight="1" x14ac:dyDescent="0.2">
      <c r="A22" s="29"/>
      <c r="B22"/>
      <c r="C22"/>
      <c r="D22"/>
      <c r="E22"/>
      <c r="F22"/>
      <c r="G22" s="561">
        <v>1</v>
      </c>
      <c r="H22" s="562"/>
      <c r="I22" s="563"/>
      <c r="J22"/>
      <c r="K22" s="581" t="s">
        <v>312</v>
      </c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3"/>
      <c r="AX22"/>
      <c r="AY22"/>
      <c r="AZ22"/>
    </row>
    <row r="23" spans="1:92" ht="3.95" customHeight="1" x14ac:dyDescent="0.2">
      <c r="A23" s="29"/>
      <c r="B23"/>
      <c r="C23"/>
      <c r="D23"/>
      <c r="E23"/>
      <c r="F23"/>
      <c r="G23" s="23"/>
      <c r="H23" s="23"/>
      <c r="I23" s="2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92" ht="42" customHeight="1" x14ac:dyDescent="0.2">
      <c r="A24" s="29"/>
      <c r="B24"/>
      <c r="C24"/>
      <c r="D24"/>
      <c r="E24" s="30"/>
      <c r="F24"/>
      <c r="G24" s="561" t="s">
        <v>18</v>
      </c>
      <c r="H24" s="562"/>
      <c r="I24" s="563"/>
      <c r="J24"/>
      <c r="K24" s="581" t="s">
        <v>313</v>
      </c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3"/>
      <c r="AX24"/>
      <c r="AY24"/>
      <c r="AZ24"/>
    </row>
    <row r="25" spans="1:92" ht="38.1" customHeight="1" x14ac:dyDescent="0.2">
      <c r="A25" s="29"/>
      <c r="B25"/>
      <c r="C25"/>
      <c r="D25"/>
      <c r="E25" s="30"/>
      <c r="F25"/>
      <c r="G25" s="561" t="s">
        <v>20</v>
      </c>
      <c r="H25" s="562"/>
      <c r="I25" s="563"/>
      <c r="J25"/>
      <c r="K25" s="564" t="s">
        <v>314</v>
      </c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6"/>
      <c r="AX25"/>
      <c r="AY25"/>
      <c r="AZ25"/>
    </row>
    <row r="26" spans="1:92" s="10" customFormat="1" ht="48.6" customHeight="1" x14ac:dyDescent="0.2">
      <c r="A26" s="16"/>
      <c r="B26" s="16"/>
      <c r="C26" s="12"/>
      <c r="D26" s="12"/>
      <c r="E26" s="17"/>
      <c r="F26"/>
      <c r="G26" s="561" t="s">
        <v>22</v>
      </c>
      <c r="H26" s="562"/>
      <c r="I26" s="563"/>
      <c r="J26" s="30"/>
      <c r="K26" s="564" t="s">
        <v>315</v>
      </c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92" ht="25.15" customHeight="1" x14ac:dyDescent="0.2">
      <c r="A27" s="29"/>
      <c r="B27"/>
      <c r="C27"/>
      <c r="D27"/>
      <c r="E27" s="30"/>
      <c r="F27"/>
      <c r="G27" s="561" t="s">
        <v>24</v>
      </c>
      <c r="H27" s="562"/>
      <c r="I27" s="563"/>
      <c r="J27"/>
      <c r="K27" s="564" t="s">
        <v>27</v>
      </c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6"/>
      <c r="AX27"/>
      <c r="AY27"/>
      <c r="AZ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</row>
    <row r="28" spans="1:92" ht="16.899999999999999" customHeight="1" x14ac:dyDescent="0.2">
      <c r="A28" s="29"/>
      <c r="B28"/>
      <c r="C28"/>
      <c r="D28"/>
      <c r="E28" s="30"/>
      <c r="F28"/>
      <c r="G28" s="561" t="s">
        <v>26</v>
      </c>
      <c r="H28" s="562"/>
      <c r="I28" s="563"/>
      <c r="J28"/>
      <c r="K28" s="564" t="s">
        <v>29</v>
      </c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6"/>
      <c r="AX28"/>
      <c r="AY28"/>
      <c r="AZ28"/>
    </row>
    <row r="29" spans="1:92" ht="12" hidden="1" customHeight="1" x14ac:dyDescent="0.2">
      <c r="A29" s="29"/>
      <c r="B29"/>
      <c r="C29"/>
      <c r="D29"/>
      <c r="E29" s="30"/>
      <c r="F29"/>
      <c r="G29" s="561" t="s">
        <v>28</v>
      </c>
      <c r="H29" s="562"/>
      <c r="I29" s="563"/>
      <c r="J29"/>
      <c r="K29" s="564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6"/>
      <c r="AX29"/>
      <c r="AY29"/>
      <c r="AZ29"/>
    </row>
    <row r="30" spans="1:92" s="10" customFormat="1" ht="3.95" customHeight="1" x14ac:dyDescent="0.2">
      <c r="A30" s="16"/>
      <c r="B30" s="16"/>
      <c r="C30" s="12"/>
      <c r="D30" s="12"/>
      <c r="E30" s="17"/>
      <c r="F30"/>
      <c r="G30" s="11"/>
      <c r="H30" s="1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92" ht="12" customHeight="1" x14ac:dyDescent="0.2">
      <c r="A31" s="29"/>
      <c r="B31"/>
      <c r="C31"/>
      <c r="D31"/>
      <c r="E31"/>
      <c r="F31"/>
      <c r="G31" s="561">
        <v>2</v>
      </c>
      <c r="H31" s="562"/>
      <c r="I31" s="563"/>
      <c r="J31"/>
      <c r="K31" s="581" t="s">
        <v>316</v>
      </c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3"/>
      <c r="AX31"/>
      <c r="AY31"/>
      <c r="AZ31"/>
    </row>
    <row r="32" spans="1:92" ht="3.95" customHeight="1" x14ac:dyDescent="0.2">
      <c r="A32" s="29"/>
      <c r="B32"/>
      <c r="C32"/>
      <c r="D32"/>
      <c r="E32"/>
      <c r="F32"/>
      <c r="G32" s="23"/>
      <c r="H32" s="23"/>
      <c r="I32" s="24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91" x14ac:dyDescent="0.2">
      <c r="A33" s="29"/>
      <c r="B33"/>
      <c r="C33"/>
      <c r="D33"/>
      <c r="E33" s="30"/>
      <c r="F33"/>
      <c r="G33" s="561" t="s">
        <v>317</v>
      </c>
      <c r="H33" s="562"/>
      <c r="I33" s="563"/>
      <c r="J33"/>
      <c r="K33" s="564" t="s">
        <v>318</v>
      </c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6"/>
      <c r="AX33"/>
      <c r="AY33"/>
      <c r="AZ33"/>
    </row>
    <row r="34" spans="1:91" s="10" customFormat="1" ht="3.95" customHeight="1" x14ac:dyDescent="0.2">
      <c r="A34" s="16"/>
      <c r="B34" s="16"/>
      <c r="C34" s="12"/>
      <c r="D34" s="12"/>
      <c r="E34" s="17"/>
      <c r="F34"/>
      <c r="G34" s="11"/>
      <c r="H34" s="1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91" ht="12" customHeight="1" x14ac:dyDescent="0.2">
      <c r="A35" s="29"/>
      <c r="B35"/>
      <c r="C35"/>
      <c r="D35"/>
      <c r="E35"/>
      <c r="F35"/>
      <c r="G35" s="561">
        <v>3</v>
      </c>
      <c r="H35" s="562"/>
      <c r="I35" s="563"/>
      <c r="J35"/>
      <c r="K35" s="581" t="s">
        <v>319</v>
      </c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  <c r="AU35" s="582"/>
      <c r="AV35" s="582"/>
      <c r="AW35" s="583"/>
      <c r="AX35"/>
      <c r="AY35"/>
      <c r="AZ35"/>
    </row>
    <row r="36" spans="1:91" ht="3.95" customHeight="1" x14ac:dyDescent="0.2">
      <c r="A36" s="29"/>
      <c r="B36"/>
      <c r="C36"/>
      <c r="D36"/>
      <c r="E36"/>
      <c r="F36"/>
      <c r="G36" s="23"/>
      <c r="H36" s="23"/>
      <c r="I36" s="24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91" ht="27.95" customHeight="1" x14ac:dyDescent="0.2">
      <c r="A37" s="29"/>
      <c r="B37"/>
      <c r="C37"/>
      <c r="D37"/>
      <c r="E37" s="30"/>
      <c r="F37"/>
      <c r="G37" s="561" t="s">
        <v>320</v>
      </c>
      <c r="H37" s="562"/>
      <c r="I37" s="563"/>
      <c r="J37"/>
      <c r="K37" s="564" t="s">
        <v>321</v>
      </c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6"/>
      <c r="AX37"/>
      <c r="AY37"/>
      <c r="AZ37"/>
    </row>
    <row r="38" spans="1:91" ht="12" customHeight="1" x14ac:dyDescent="0.2">
      <c r="A38" s="29"/>
      <c r="B38"/>
      <c r="C38"/>
      <c r="D38"/>
      <c r="E38" s="30"/>
      <c r="F38"/>
      <c r="G38" s="561" t="s">
        <v>322</v>
      </c>
      <c r="H38" s="562"/>
      <c r="I38" s="563"/>
      <c r="J38"/>
      <c r="K38" s="564" t="s">
        <v>323</v>
      </c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565"/>
      <c r="AK38" s="565"/>
      <c r="AL38" s="565"/>
      <c r="AM38" s="565"/>
      <c r="AN38" s="565"/>
      <c r="AO38" s="565"/>
      <c r="AP38" s="565"/>
      <c r="AQ38" s="565"/>
      <c r="AR38" s="565"/>
      <c r="AS38" s="565"/>
      <c r="AT38" s="565"/>
      <c r="AU38" s="565"/>
      <c r="AV38" s="565"/>
      <c r="AW38" s="566"/>
      <c r="AX38"/>
      <c r="AY38"/>
      <c r="AZ38"/>
    </row>
    <row r="39" spans="1:91" ht="12" customHeight="1" x14ac:dyDescent="0.2">
      <c r="A39" s="29"/>
      <c r="B39"/>
      <c r="C39"/>
      <c r="D39"/>
      <c r="E39" s="30"/>
      <c r="F39"/>
      <c r="G39" s="561" t="s">
        <v>324</v>
      </c>
      <c r="H39" s="562"/>
      <c r="I39" s="563"/>
      <c r="J39"/>
      <c r="K39" s="564" t="s">
        <v>325</v>
      </c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6"/>
      <c r="AX39"/>
      <c r="AY39"/>
      <c r="AZ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</row>
    <row r="40" spans="1:91" ht="38.1" customHeight="1" x14ac:dyDescent="0.2">
      <c r="A40" s="29"/>
      <c r="B40"/>
      <c r="C40"/>
      <c r="D40"/>
      <c r="E40" s="30"/>
      <c r="F40"/>
      <c r="G40" s="561" t="s">
        <v>326</v>
      </c>
      <c r="H40" s="562"/>
      <c r="I40" s="563"/>
      <c r="J40"/>
      <c r="K40" s="564" t="s">
        <v>327</v>
      </c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6"/>
      <c r="AX40"/>
      <c r="AY40"/>
      <c r="AZ40"/>
    </row>
    <row r="41" spans="1:91" ht="26.45" customHeight="1" x14ac:dyDescent="0.2">
      <c r="A41" s="29"/>
      <c r="B41"/>
      <c r="C41"/>
      <c r="D41"/>
      <c r="E41" s="30"/>
      <c r="F41"/>
      <c r="G41" s="561" t="s">
        <v>326</v>
      </c>
      <c r="H41" s="562"/>
      <c r="I41" s="563"/>
      <c r="J41"/>
      <c r="K41" s="564" t="s">
        <v>328</v>
      </c>
      <c r="L41" s="565"/>
      <c r="M41" s="565"/>
      <c r="N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566"/>
      <c r="AX41"/>
      <c r="AY41"/>
      <c r="AZ41"/>
    </row>
    <row r="42" spans="1:91" ht="54.6" customHeight="1" x14ac:dyDescent="0.2">
      <c r="A42"/>
      <c r="B42"/>
      <c r="C42"/>
      <c r="D42"/>
      <c r="E42" s="30"/>
      <c r="F42"/>
      <c r="G42" s="113"/>
      <c r="H42" s="113"/>
      <c r="I42" s="113"/>
      <c r="J42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/>
      <c r="AY42"/>
      <c r="AZ42"/>
    </row>
    <row r="43" spans="1:91" ht="54.6" customHeight="1" x14ac:dyDescent="0.2">
      <c r="A43"/>
      <c r="B43"/>
      <c r="C43"/>
      <c r="D43"/>
      <c r="E43" s="30"/>
      <c r="F43"/>
      <c r="G43" s="113"/>
      <c r="H43" s="113"/>
      <c r="I43" s="113"/>
      <c r="J43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/>
      <c r="AY43"/>
      <c r="AZ43"/>
    </row>
    <row r="44" spans="1:91" ht="54.6" customHeight="1" x14ac:dyDescent="0.2">
      <c r="A44"/>
      <c r="B44"/>
      <c r="C44"/>
      <c r="D44"/>
      <c r="E44" s="30"/>
      <c r="F44"/>
      <c r="G44" s="113"/>
      <c r="H44" s="113"/>
      <c r="I44" s="113"/>
      <c r="J44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/>
      <c r="AY44"/>
      <c r="AZ44"/>
    </row>
    <row r="45" spans="1:91" ht="54.6" customHeight="1" x14ac:dyDescent="0.2">
      <c r="A45"/>
      <c r="B45"/>
      <c r="C45"/>
      <c r="D45"/>
      <c r="E45" s="30"/>
      <c r="F45"/>
      <c r="G45" s="113"/>
      <c r="H45" s="113"/>
      <c r="I45" s="113"/>
      <c r="J45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/>
      <c r="AY45"/>
      <c r="AZ45"/>
    </row>
    <row r="46" spans="1:91" ht="54.6" customHeight="1" x14ac:dyDescent="0.2">
      <c r="A46"/>
      <c r="B46"/>
      <c r="C46"/>
      <c r="D46"/>
      <c r="E46" s="30"/>
      <c r="F46"/>
      <c r="G46" s="113"/>
      <c r="H46" s="113"/>
      <c r="I46" s="113"/>
      <c r="J4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/>
      <c r="AY46"/>
      <c r="AZ46"/>
    </row>
    <row r="47" spans="1:91" ht="54.6" customHeight="1" x14ac:dyDescent="0.2">
      <c r="A47"/>
      <c r="B47"/>
      <c r="C47"/>
      <c r="D47"/>
      <c r="E47" s="30"/>
      <c r="F47"/>
      <c r="G47" s="113"/>
      <c r="H47" s="113"/>
      <c r="I47" s="113"/>
      <c r="J47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/>
      <c r="AY47"/>
      <c r="AZ47"/>
    </row>
    <row r="48" spans="1:91" ht="12.95" customHeight="1" x14ac:dyDescent="0.2"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X48" s="9"/>
    </row>
    <row r="49" spans="1:227" ht="3.95" customHeight="1" x14ac:dyDescent="0.2">
      <c r="A49" s="7" t="e">
        <f>MATCH("mtde",E:E,0)</f>
        <v>#N/A</v>
      </c>
      <c r="B49" s="7">
        <f>MATCH("endfim2",E:E,0)</f>
        <v>74</v>
      </c>
      <c r="C49" s="7"/>
      <c r="D49" s="7"/>
      <c r="E49" s="31"/>
      <c r="G49" s="32"/>
      <c r="H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176"/>
      <c r="AJ49" s="14"/>
      <c r="AY49"/>
      <c r="AZ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</row>
    <row r="50" spans="1:227" ht="9.9499999999999993" customHeight="1" x14ac:dyDescent="0.2">
      <c r="A50" s="6" t="s">
        <v>2</v>
      </c>
      <c r="B50" s="7" t="s">
        <v>3</v>
      </c>
      <c r="C50" s="6" t="s">
        <v>4</v>
      </c>
      <c r="D50" s="6" t="s">
        <v>5</v>
      </c>
      <c r="E50" s="8" t="s">
        <v>6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709" t="s">
        <v>329</v>
      </c>
      <c r="T50" s="710"/>
      <c r="U50" s="313" t="s">
        <v>330</v>
      </c>
      <c r="V50" s="314"/>
      <c r="W50" s="314"/>
      <c r="X50" s="314"/>
      <c r="Y50" s="314"/>
      <c r="Z50" s="711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10"/>
      <c r="AP50" s="588" t="s">
        <v>30</v>
      </c>
      <c r="AQ50" s="589"/>
      <c r="AR50" s="589"/>
      <c r="AS50" s="589"/>
      <c r="AT50" s="589"/>
      <c r="AU50" s="589"/>
      <c r="AV50" s="589"/>
      <c r="AW50" s="590"/>
      <c r="AX50" s="39"/>
      <c r="AY50"/>
      <c r="AZ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</row>
    <row r="51" spans="1:227" ht="9.9499999999999993" customHeight="1" x14ac:dyDescent="0.2">
      <c r="B51" s="7" t="e">
        <f>MATCH(MAX(C53:C221),C53:C221,0)+5</f>
        <v>#N/A</v>
      </c>
      <c r="C51" s="7" t="e">
        <f>MATCH("D",D53:D221,0)+5</f>
        <v>#N/A</v>
      </c>
      <c r="D51" s="7" t="e">
        <f>MAX(C53:C0)</f>
        <v>#NAME?</v>
      </c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706"/>
      <c r="T51" s="707"/>
      <c r="U51" s="707"/>
      <c r="V51" s="707"/>
      <c r="W51" s="707"/>
      <c r="X51" s="707"/>
      <c r="Y51" s="707"/>
      <c r="Z51" s="708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7"/>
      <c r="AP51" s="592" t="str">
        <f>IF(P_Ini="","#PÚBLICO","#EXTERNO.CONFIDENCIAL")</f>
        <v>#PÚBLICO</v>
      </c>
      <c r="AQ51" s="593"/>
      <c r="AR51" s="593"/>
      <c r="AS51" s="593"/>
      <c r="AT51" s="593"/>
      <c r="AU51" s="593"/>
      <c r="AV51" s="593"/>
      <c r="AW51" s="594"/>
      <c r="AX51" s="41"/>
      <c r="AY51"/>
      <c r="AZ51" s="556"/>
      <c r="BA51" s="556"/>
      <c r="BB51" s="556"/>
      <c r="BC51" s="556"/>
      <c r="BD51" s="556"/>
      <c r="BE51" s="10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</row>
    <row r="52" spans="1:227" ht="3.95" customHeight="1" x14ac:dyDescent="0.2">
      <c r="C52" s="7"/>
      <c r="D52" s="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8"/>
      <c r="AY52"/>
      <c r="AZ52" s="556"/>
      <c r="BA52" s="556"/>
      <c r="BB52" s="556"/>
      <c r="BC52" s="556"/>
      <c r="BD52" s="556"/>
      <c r="BE52" s="10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</row>
    <row r="53" spans="1:227" ht="12" customHeight="1" x14ac:dyDescent="0.2">
      <c r="C53" s="7"/>
      <c r="D53" s="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591" t="s">
        <v>331</v>
      </c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91"/>
      <c r="AS53" s="591"/>
      <c r="AT53" s="591"/>
      <c r="AU53" s="591"/>
      <c r="AV53" s="591"/>
      <c r="AW53" s="39"/>
      <c r="AX53" s="39"/>
      <c r="AY53"/>
      <c r="AZ53" s="556"/>
      <c r="BA53" s="556"/>
      <c r="BB53" s="556"/>
      <c r="BC53" s="556"/>
      <c r="BD53" s="556"/>
      <c r="BE53" s="10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</row>
    <row r="54" spans="1:227" ht="9.9499999999999993" customHeight="1" x14ac:dyDescent="0.2">
      <c r="C54" s="7"/>
      <c r="D54" s="7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19"/>
      <c r="T54" s="19"/>
      <c r="U54" s="570" t="s">
        <v>32</v>
      </c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41"/>
      <c r="AX54" s="41"/>
      <c r="AY54"/>
      <c r="AZ54" s="556"/>
      <c r="BA54" s="556"/>
      <c r="BB54" s="556"/>
      <c r="BC54" s="556"/>
      <c r="BD54" s="556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</row>
    <row r="55" spans="1:227" ht="3.95" customHeight="1" x14ac:dyDescent="0.2">
      <c r="C55" s="7"/>
      <c r="D55" s="7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0"/>
      <c r="AY55"/>
      <c r="BA55" s="10"/>
      <c r="BB55" s="10"/>
      <c r="BC55" s="10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</row>
    <row r="56" spans="1:227" ht="12" customHeight="1" thickBot="1" x14ac:dyDescent="0.25">
      <c r="C56" s="7"/>
      <c r="D56" s="7"/>
      <c r="F56" s="43"/>
      <c r="G56" s="44" t="s">
        <v>332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5"/>
      <c r="AY56"/>
      <c r="AZ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</row>
    <row r="57" spans="1:227" ht="3.95" customHeight="1" x14ac:dyDescent="0.2">
      <c r="C57" s="7"/>
      <c r="D57" s="7"/>
      <c r="E57" s="8" t="s">
        <v>34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40"/>
      <c r="AY57"/>
      <c r="AZ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</row>
    <row r="58" spans="1:227" ht="11.1" customHeight="1" x14ac:dyDescent="0.2">
      <c r="C58" s="7"/>
      <c r="D58" s="7"/>
      <c r="G58" s="279" t="s">
        <v>35</v>
      </c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1"/>
      <c r="Y58" s="279" t="s">
        <v>36</v>
      </c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1"/>
      <c r="AK58" s="279" t="s">
        <v>37</v>
      </c>
      <c r="AL58" s="280"/>
      <c r="AM58" s="280"/>
      <c r="AN58" s="280"/>
      <c r="AO58" s="280"/>
      <c r="AP58" s="281"/>
      <c r="AQ58" s="279" t="s">
        <v>38</v>
      </c>
      <c r="AR58" s="280"/>
      <c r="AS58" s="280"/>
      <c r="AT58" s="280"/>
      <c r="AU58" s="280"/>
      <c r="AV58" s="280"/>
      <c r="AW58" s="281"/>
      <c r="AY58"/>
      <c r="AZ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</row>
    <row r="59" spans="1:227" ht="11.1" customHeight="1" x14ac:dyDescent="0.2">
      <c r="C59" s="7"/>
      <c r="D59" s="7"/>
      <c r="G59" s="445">
        <f>Proposta_Constr_Individual!G43</f>
        <v>0</v>
      </c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2">
        <f>Proposta_Constr_Individual!Y43</f>
        <v>0</v>
      </c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4"/>
      <c r="AK59" s="514">
        <f>Proposta_Constr_Individual!AK43</f>
        <v>0</v>
      </c>
      <c r="AL59" s="515"/>
      <c r="AM59" s="515"/>
      <c r="AN59" s="515"/>
      <c r="AO59" s="515"/>
      <c r="AP59" s="516"/>
      <c r="AQ59" s="512">
        <f>Proposta_Constr_Individual!AQ43</f>
        <v>0</v>
      </c>
      <c r="AR59" s="513"/>
      <c r="AS59" s="440">
        <f>Proposta_Constr_Individual!AS43</f>
        <v>0</v>
      </c>
      <c r="AT59" s="440"/>
      <c r="AU59" s="440"/>
      <c r="AV59" s="440"/>
      <c r="AW59" s="441"/>
      <c r="AY59"/>
      <c r="AZ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</row>
    <row r="60" spans="1:227" ht="3.95" customHeight="1" x14ac:dyDescent="0.2">
      <c r="C60" s="7"/>
      <c r="D60" s="7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7"/>
      <c r="AM60" s="47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0"/>
      <c r="AY60"/>
      <c r="AZ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</row>
    <row r="61" spans="1:227" ht="11.1" customHeight="1" x14ac:dyDescent="0.2">
      <c r="C61" s="7"/>
      <c r="D61" s="7"/>
      <c r="G61" s="279" t="s">
        <v>39</v>
      </c>
      <c r="H61" s="280"/>
      <c r="I61" s="280"/>
      <c r="J61" s="280"/>
      <c r="K61" s="280"/>
      <c r="L61" s="280"/>
      <c r="M61" s="280"/>
      <c r="N61" s="280"/>
      <c r="O61" s="280"/>
      <c r="P61" s="281"/>
      <c r="Q61" s="279" t="s">
        <v>40</v>
      </c>
      <c r="R61" s="280"/>
      <c r="S61" s="280"/>
      <c r="T61" s="280"/>
      <c r="U61" s="280"/>
      <c r="V61" s="280"/>
      <c r="W61" s="280"/>
      <c r="X61" s="280"/>
      <c r="Y61" s="280"/>
      <c r="Z61" s="280"/>
      <c r="AA61" s="281"/>
      <c r="AB61" s="279" t="s">
        <v>41</v>
      </c>
      <c r="AC61" s="280"/>
      <c r="AD61" s="280"/>
      <c r="AE61" s="280"/>
      <c r="AF61" s="280"/>
      <c r="AG61" s="280"/>
      <c r="AH61" s="281"/>
      <c r="AI61" s="245" t="s">
        <v>42</v>
      </c>
      <c r="AJ61" s="518"/>
      <c r="AK61" s="279" t="s">
        <v>43</v>
      </c>
      <c r="AL61" s="280"/>
      <c r="AM61" s="280"/>
      <c r="AN61" s="280"/>
      <c r="AO61" s="280"/>
      <c r="AP61" s="281"/>
      <c r="AQ61" s="279" t="s">
        <v>44</v>
      </c>
      <c r="AR61" s="280"/>
      <c r="AS61" s="280"/>
      <c r="AT61" s="280"/>
      <c r="AU61" s="280"/>
      <c r="AV61" s="280"/>
      <c r="AW61" s="281"/>
      <c r="AY61"/>
      <c r="AZ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</row>
    <row r="62" spans="1:227" ht="11.1" customHeight="1" x14ac:dyDescent="0.2">
      <c r="C62" s="7"/>
      <c r="D62" s="7"/>
      <c r="G62" s="445">
        <f>Proposta_Constr_Individual!G46</f>
        <v>0</v>
      </c>
      <c r="H62" s="445"/>
      <c r="I62" s="445"/>
      <c r="J62" s="445"/>
      <c r="K62" s="445"/>
      <c r="L62" s="445"/>
      <c r="M62" s="445"/>
      <c r="N62" s="445"/>
      <c r="O62" s="445"/>
      <c r="P62" s="445"/>
      <c r="Q62" s="704">
        <f>Proposta_Constr_Individual!Q46</f>
        <v>0</v>
      </c>
      <c r="R62" s="704"/>
      <c r="S62" s="704"/>
      <c r="T62" s="704"/>
      <c r="U62" s="704"/>
      <c r="V62" s="704"/>
      <c r="W62" s="704"/>
      <c r="X62" s="704"/>
      <c r="Y62" s="704"/>
      <c r="Z62" s="704"/>
      <c r="AA62" s="704"/>
      <c r="AB62" s="622">
        <f>Proposta_Constr_Individual!AB46</f>
        <v>0</v>
      </c>
      <c r="AC62" s="622"/>
      <c r="AD62" s="622"/>
      <c r="AE62" s="622"/>
      <c r="AF62" s="622"/>
      <c r="AG62" s="622"/>
      <c r="AH62" s="705"/>
      <c r="AI62" s="512">
        <f>Proposta_Constr_Individual!AI46</f>
        <v>0</v>
      </c>
      <c r="AJ62" s="513"/>
      <c r="AK62" s="514">
        <f>Proposta_Constr_Individual!AK46</f>
        <v>0</v>
      </c>
      <c r="AL62" s="515"/>
      <c r="AM62" s="515"/>
      <c r="AN62" s="515"/>
      <c r="AO62" s="515"/>
      <c r="AP62" s="516"/>
      <c r="AQ62" s="512">
        <f>Proposta_Constr_Individual!AQ46</f>
        <v>0</v>
      </c>
      <c r="AR62" s="513"/>
      <c r="AS62" s="440">
        <f>Proposta_Constr_Individual!AS46</f>
        <v>0</v>
      </c>
      <c r="AT62" s="440"/>
      <c r="AU62" s="440"/>
      <c r="AV62" s="440"/>
      <c r="AW62" s="441"/>
      <c r="AY62"/>
      <c r="AZ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</row>
    <row r="63" spans="1:227" ht="3.95" customHeight="1" x14ac:dyDescent="0.2">
      <c r="C63" s="7"/>
      <c r="D63" s="7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7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0"/>
      <c r="AY63"/>
      <c r="AZ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</row>
    <row r="64" spans="1:227" ht="11.1" customHeight="1" x14ac:dyDescent="0.2">
      <c r="C64" s="7"/>
      <c r="D64" s="7"/>
      <c r="G64" s="279" t="s">
        <v>45</v>
      </c>
      <c r="H64" s="280"/>
      <c r="I64" s="280"/>
      <c r="J64" s="280"/>
      <c r="K64" s="280"/>
      <c r="L64" s="280"/>
      <c r="M64" s="280"/>
      <c r="N64" s="280"/>
      <c r="O64" s="280"/>
      <c r="P64" s="281"/>
      <c r="Q64" s="279" t="s">
        <v>46</v>
      </c>
      <c r="R64" s="280"/>
      <c r="S64" s="280"/>
      <c r="T64" s="280"/>
      <c r="U64" s="280"/>
      <c r="V64" s="280"/>
      <c r="W64" s="280"/>
      <c r="X64" s="280"/>
      <c r="Y64" s="280"/>
      <c r="Z64" s="280"/>
      <c r="AA64" s="281"/>
      <c r="AB64" s="279" t="s">
        <v>47</v>
      </c>
      <c r="AC64" s="280"/>
      <c r="AD64" s="280"/>
      <c r="AE64" s="280"/>
      <c r="AF64" s="280"/>
      <c r="AG64" s="280"/>
      <c r="AH64" s="281"/>
      <c r="AI64" s="245" t="s">
        <v>42</v>
      </c>
      <c r="AJ64" s="518"/>
      <c r="AK64" s="279" t="s">
        <v>48</v>
      </c>
      <c r="AL64" s="280"/>
      <c r="AM64" s="280"/>
      <c r="AN64" s="280"/>
      <c r="AO64" s="280"/>
      <c r="AP64" s="281"/>
      <c r="AQ64" s="279" t="s">
        <v>49</v>
      </c>
      <c r="AR64" s="280"/>
      <c r="AS64" s="280"/>
      <c r="AT64" s="280"/>
      <c r="AU64" s="280"/>
      <c r="AV64" s="280"/>
      <c r="AW64" s="281"/>
      <c r="AY64"/>
      <c r="AZ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</row>
    <row r="65" spans="1:227" ht="11.1" customHeight="1" x14ac:dyDescent="0.2">
      <c r="C65" s="7"/>
      <c r="D65" s="7"/>
      <c r="G65" s="445">
        <f>Proposta_Constr_Individual!G49</f>
        <v>0</v>
      </c>
      <c r="H65" s="445"/>
      <c r="I65" s="445"/>
      <c r="J65" s="445"/>
      <c r="K65" s="445"/>
      <c r="L65" s="445"/>
      <c r="M65" s="445"/>
      <c r="N65" s="445"/>
      <c r="O65" s="445"/>
      <c r="P65" s="445"/>
      <c r="Q65" s="704">
        <f>Proposta_Constr_Individual!Q49</f>
        <v>0</v>
      </c>
      <c r="R65" s="704"/>
      <c r="S65" s="704"/>
      <c r="T65" s="704"/>
      <c r="U65" s="704"/>
      <c r="V65" s="704"/>
      <c r="W65" s="704"/>
      <c r="X65" s="704"/>
      <c r="Y65" s="704"/>
      <c r="Z65" s="704"/>
      <c r="AA65" s="704"/>
      <c r="AB65" s="622">
        <f>Proposta_Constr_Individual!AB49</f>
        <v>0</v>
      </c>
      <c r="AC65" s="622"/>
      <c r="AD65" s="622"/>
      <c r="AE65" s="622"/>
      <c r="AF65" s="622"/>
      <c r="AG65" s="622"/>
      <c r="AH65" s="705"/>
      <c r="AI65" s="512">
        <f>Proposta_Constr_Individual!AI49</f>
        <v>0</v>
      </c>
      <c r="AJ65" s="513"/>
      <c r="AK65" s="514">
        <f>Proposta_Constr_Individual!AK49</f>
        <v>0</v>
      </c>
      <c r="AL65" s="515"/>
      <c r="AM65" s="515"/>
      <c r="AN65" s="515"/>
      <c r="AO65" s="515"/>
      <c r="AP65" s="516"/>
      <c r="AQ65" s="512">
        <f>Proposta_Constr_Individual!AQ49</f>
        <v>0</v>
      </c>
      <c r="AR65" s="513"/>
      <c r="AS65" s="440">
        <f>Proposta_Constr_Individual!AS49</f>
        <v>0</v>
      </c>
      <c r="AT65" s="440"/>
      <c r="AU65" s="440"/>
      <c r="AV65" s="440"/>
      <c r="AW65" s="441"/>
      <c r="AY65"/>
      <c r="AZ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</row>
    <row r="66" spans="1:227" ht="3.95" customHeight="1" x14ac:dyDescent="0.2">
      <c r="C66" s="7"/>
      <c r="D66" s="7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7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0"/>
      <c r="AY66"/>
      <c r="AZ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</row>
    <row r="67" spans="1:227" ht="11.1" customHeight="1" x14ac:dyDescent="0.2">
      <c r="C67" s="7"/>
      <c r="D67" s="7"/>
      <c r="G67" s="701" t="s">
        <v>333</v>
      </c>
      <c r="H67" s="702"/>
      <c r="I67" s="702"/>
      <c r="J67" s="702"/>
      <c r="K67" s="702"/>
      <c r="L67" s="702"/>
      <c r="M67" s="702"/>
      <c r="N67" s="702"/>
      <c r="O67" s="702"/>
      <c r="P67" s="702"/>
      <c r="Q67" s="702"/>
      <c r="R67" s="702"/>
      <c r="S67" s="702"/>
      <c r="T67" s="702"/>
      <c r="U67" s="702"/>
      <c r="V67" s="702"/>
      <c r="W67" s="702"/>
      <c r="X67" s="702"/>
      <c r="Y67" s="702"/>
      <c r="Z67" s="702"/>
      <c r="AA67" s="702"/>
      <c r="AB67" s="702"/>
      <c r="AC67" s="702"/>
      <c r="AD67" s="702"/>
      <c r="AE67" s="702"/>
      <c r="AF67" s="702"/>
      <c r="AG67" s="702"/>
      <c r="AH67" s="702"/>
      <c r="AI67" s="702"/>
      <c r="AJ67" s="702"/>
      <c r="AK67" s="702"/>
      <c r="AL67" s="702"/>
      <c r="AM67" s="702"/>
      <c r="AN67" s="702"/>
      <c r="AO67" s="702"/>
      <c r="AP67" s="702"/>
      <c r="AQ67" s="702"/>
      <c r="AR67" s="702"/>
      <c r="AS67" s="702"/>
      <c r="AT67" s="702"/>
      <c r="AU67" s="702"/>
      <c r="AV67" s="702"/>
      <c r="AW67" s="703"/>
      <c r="AY67"/>
      <c r="AZ67"/>
      <c r="BJ67"/>
      <c r="BK67"/>
      <c r="BL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</row>
    <row r="68" spans="1:227" ht="11.1" customHeight="1" x14ac:dyDescent="0.2">
      <c r="C68" s="7"/>
      <c r="D68" s="7"/>
      <c r="G68" s="425" t="s">
        <v>52</v>
      </c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6"/>
      <c r="AD68" s="426"/>
      <c r="AE68" s="426"/>
      <c r="AF68" s="426"/>
      <c r="AG68" s="426"/>
      <c r="AH68" s="426"/>
      <c r="AI68" s="427"/>
      <c r="AJ68" s="425" t="s">
        <v>53</v>
      </c>
      <c r="AK68" s="426"/>
      <c r="AL68" s="426"/>
      <c r="AM68" s="426"/>
      <c r="AN68" s="426"/>
      <c r="AO68" s="426"/>
      <c r="AP68" s="426"/>
      <c r="AQ68" s="426"/>
      <c r="AR68" s="426"/>
      <c r="AS68" s="426"/>
      <c r="AT68" s="426"/>
      <c r="AU68" s="426"/>
      <c r="AV68" s="426"/>
      <c r="AW68" s="427"/>
      <c r="AY68"/>
      <c r="AZ68"/>
      <c r="BJ68"/>
      <c r="BK68"/>
      <c r="BL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</row>
    <row r="69" spans="1:227" ht="11.1" customHeight="1" x14ac:dyDescent="0.2">
      <c r="C69" s="7"/>
      <c r="D69" s="7"/>
      <c r="G69" s="622">
        <f>Proposta_Constr_Individual!G53</f>
        <v>0</v>
      </c>
      <c r="H69" s="622"/>
      <c r="I69" s="622"/>
      <c r="J69" s="622"/>
      <c r="K69" s="622"/>
      <c r="L69" s="622"/>
      <c r="M69" s="622"/>
      <c r="N69" s="622"/>
      <c r="O69" s="622"/>
      <c r="P69" s="622"/>
      <c r="Q69" s="622"/>
      <c r="R69" s="622"/>
      <c r="S69" s="622"/>
      <c r="T69" s="622"/>
      <c r="U69" s="622"/>
      <c r="V69" s="622"/>
      <c r="W69" s="622"/>
      <c r="X69" s="622"/>
      <c r="Y69" s="622"/>
      <c r="Z69" s="622"/>
      <c r="AA69" s="622"/>
      <c r="AB69" s="622"/>
      <c r="AC69" s="622"/>
      <c r="AD69" s="622"/>
      <c r="AE69" s="622"/>
      <c r="AF69" s="622"/>
      <c r="AG69" s="622"/>
      <c r="AH69" s="622"/>
      <c r="AI69" s="622"/>
      <c r="AJ69" s="622">
        <f>Proposta_Constr_Individual!AJ53</f>
        <v>0</v>
      </c>
      <c r="AK69" s="622"/>
      <c r="AL69" s="622"/>
      <c r="AM69" s="622"/>
      <c r="AN69" s="622"/>
      <c r="AO69" s="622"/>
      <c r="AP69" s="622"/>
      <c r="AQ69" s="622"/>
      <c r="AR69" s="622"/>
      <c r="AS69" s="622"/>
      <c r="AT69" s="622"/>
      <c r="AU69" s="622"/>
      <c r="AV69" s="622"/>
      <c r="AW69" s="622"/>
      <c r="AY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</row>
    <row r="70" spans="1:227" ht="11.1" customHeight="1" x14ac:dyDescent="0.2">
      <c r="C70" s="7"/>
      <c r="D70" s="7"/>
      <c r="G70" s="425" t="s">
        <v>54</v>
      </c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7"/>
      <c r="V70" s="254" t="s">
        <v>55</v>
      </c>
      <c r="W70" s="207"/>
      <c r="X70" s="207"/>
      <c r="Y70" s="207"/>
      <c r="Z70" s="208"/>
      <c r="AA70" s="254" t="s">
        <v>56</v>
      </c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8"/>
      <c r="AV70" s="245" t="s">
        <v>42</v>
      </c>
      <c r="AW70" s="518"/>
      <c r="AX70" s="10"/>
      <c r="AY70" s="10"/>
      <c r="BJ70"/>
      <c r="BK70"/>
      <c r="BL70"/>
    </row>
    <row r="71" spans="1:227" ht="11.1" customHeight="1" x14ac:dyDescent="0.2">
      <c r="C71" s="7"/>
      <c r="D71" s="7"/>
      <c r="G71" s="445">
        <f>Proposta_Constr_Individual!G55</f>
        <v>0</v>
      </c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517">
        <f>Proposta_Constr_Individual!V55</f>
        <v>0</v>
      </c>
      <c r="W71" s="517"/>
      <c r="X71" s="517"/>
      <c r="Y71" s="517"/>
      <c r="Z71" s="517"/>
      <c r="AA71" s="445">
        <f>Proposta_Constr_Individual!AA55</f>
        <v>0</v>
      </c>
      <c r="AB71" s="445"/>
      <c r="AC71" s="445"/>
      <c r="AD71" s="445"/>
      <c r="AE71" s="445"/>
      <c r="AF71" s="445"/>
      <c r="AG71" s="445"/>
      <c r="AH71" s="445"/>
      <c r="AI71" s="445"/>
      <c r="AJ71" s="445"/>
      <c r="AK71" s="445"/>
      <c r="AL71" s="445"/>
      <c r="AM71" s="445"/>
      <c r="AN71" s="445"/>
      <c r="AO71" s="445"/>
      <c r="AP71" s="445"/>
      <c r="AQ71" s="445"/>
      <c r="AR71" s="445"/>
      <c r="AS71" s="445"/>
      <c r="AT71" s="445"/>
      <c r="AU71" s="445"/>
      <c r="AV71" s="512">
        <f>Proposta_Constr_Individual!AV55</f>
        <v>0</v>
      </c>
      <c r="AW71" s="513"/>
      <c r="AX71" s="10"/>
      <c r="AY71" s="10"/>
      <c r="BJ71"/>
      <c r="BK71"/>
      <c r="BL71"/>
    </row>
    <row r="72" spans="1:227" ht="11.1" customHeight="1" x14ac:dyDescent="0.2">
      <c r="C72" s="7"/>
      <c r="D72" s="7"/>
      <c r="G72" s="254" t="s">
        <v>57</v>
      </c>
      <c r="H72" s="207"/>
      <c r="I72" s="207"/>
      <c r="J72" s="207"/>
      <c r="K72" s="207"/>
      <c r="L72" s="208"/>
      <c r="M72" s="254" t="s">
        <v>334</v>
      </c>
      <c r="N72" s="207"/>
      <c r="O72" s="207"/>
      <c r="P72" s="207"/>
      <c r="Q72" s="207"/>
      <c r="R72" s="207"/>
      <c r="S72" s="208"/>
      <c r="T72" s="425" t="s">
        <v>59</v>
      </c>
      <c r="U72" s="426"/>
      <c r="V72" s="426"/>
      <c r="W72" s="426"/>
      <c r="X72" s="426"/>
      <c r="Y72" s="426"/>
      <c r="Z72" s="426"/>
      <c r="AA72" s="426"/>
      <c r="AB72" s="426"/>
      <c r="AC72" s="427"/>
      <c r="AD72" s="279" t="s">
        <v>60</v>
      </c>
      <c r="AE72" s="280"/>
      <c r="AF72" s="280"/>
      <c r="AG72" s="280"/>
      <c r="AH72" s="280"/>
      <c r="AI72" s="280"/>
      <c r="AJ72" s="281"/>
      <c r="AK72" s="279" t="s">
        <v>61</v>
      </c>
      <c r="AL72" s="280"/>
      <c r="AM72" s="280"/>
      <c r="AN72" s="280"/>
      <c r="AO72" s="280"/>
      <c r="AP72" s="281"/>
      <c r="AQ72" s="279" t="s">
        <v>62</v>
      </c>
      <c r="AR72" s="280"/>
      <c r="AS72" s="280"/>
      <c r="AT72" s="280"/>
      <c r="AU72" s="280"/>
      <c r="AV72" s="280"/>
      <c r="AW72" s="281"/>
      <c r="BJ72"/>
      <c r="BK72"/>
      <c r="BL72"/>
    </row>
    <row r="73" spans="1:227" ht="11.1" customHeight="1" x14ac:dyDescent="0.2">
      <c r="C73" s="7"/>
      <c r="D73" s="7"/>
      <c r="G73" s="622">
        <f>Proposta_Constr_Individual!G57</f>
        <v>0</v>
      </c>
      <c r="H73" s="622"/>
      <c r="I73" s="622"/>
      <c r="J73" s="622"/>
      <c r="K73" s="622"/>
      <c r="L73" s="622"/>
      <c r="M73" s="622">
        <f>Proposta_Constr_Individual!M57</f>
        <v>0</v>
      </c>
      <c r="N73" s="622"/>
      <c r="O73" s="622"/>
      <c r="P73" s="622"/>
      <c r="Q73" s="622"/>
      <c r="R73" s="622"/>
      <c r="S73" s="622"/>
      <c r="T73" s="700">
        <f>Proposta_Constr_Individual!T57</f>
        <v>0</v>
      </c>
      <c r="U73" s="700"/>
      <c r="V73" s="700"/>
      <c r="W73" s="700"/>
      <c r="X73" s="165">
        <f>Proposta_Constr_Individual!X57</f>
        <v>0</v>
      </c>
      <c r="Y73" s="700">
        <f>Proposta_Constr_Individual!Y57</f>
        <v>0</v>
      </c>
      <c r="Z73" s="700"/>
      <c r="AA73" s="700"/>
      <c r="AB73" s="700"/>
      <c r="AC73" s="105" t="s">
        <v>63</v>
      </c>
      <c r="AD73" s="622">
        <f>Proposta_Constr_Individual!AD57</f>
        <v>0</v>
      </c>
      <c r="AE73" s="622"/>
      <c r="AF73" s="622"/>
      <c r="AG73" s="622"/>
      <c r="AH73" s="622"/>
      <c r="AI73" s="622"/>
      <c r="AJ73" s="622"/>
      <c r="AK73" s="489">
        <f>Proposta_Constr_Individual!AK57</f>
        <v>0</v>
      </c>
      <c r="AL73" s="489"/>
      <c r="AM73" s="489"/>
      <c r="AN73" s="489"/>
      <c r="AO73" s="489"/>
      <c r="AP73" s="489"/>
      <c r="AQ73" s="514">
        <f>Proposta_Constr_Individual!AQ57</f>
        <v>0</v>
      </c>
      <c r="AR73" s="515"/>
      <c r="AS73" s="515"/>
      <c r="AT73" s="515"/>
      <c r="AU73" s="515"/>
      <c r="AV73" s="515"/>
      <c r="AW73" s="516"/>
      <c r="AY73" s="48"/>
      <c r="BA73" s="10"/>
      <c r="BB73" s="668" t="s">
        <v>177</v>
      </c>
      <c r="BC73" s="669"/>
      <c r="BD73" s="670"/>
      <c r="BE73" s="670"/>
      <c r="BF73" s="671"/>
      <c r="BH73" s="672" t="s">
        <v>335</v>
      </c>
      <c r="BI73" s="673"/>
    </row>
    <row r="74" spans="1:227" s="38" customFormat="1" ht="3.95" customHeight="1" x14ac:dyDescent="0.2">
      <c r="A74" s="7"/>
      <c r="B74" s="7"/>
      <c r="C74" s="7"/>
      <c r="D74" s="7"/>
      <c r="E74" s="8" t="s">
        <v>64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/>
      <c r="BA74"/>
      <c r="BB74"/>
      <c r="BC74"/>
      <c r="BD74"/>
      <c r="BE74"/>
      <c r="BF74"/>
      <c r="BG74"/>
      <c r="BH74"/>
      <c r="BI74" s="11"/>
      <c r="BJ74" s="11"/>
      <c r="BK74"/>
      <c r="BL74"/>
      <c r="BM74"/>
      <c r="BN74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/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  <c r="HH74" s="178"/>
      <c r="HI74" s="178"/>
      <c r="HJ74" s="178"/>
      <c r="HK74" s="178"/>
      <c r="HL74" s="178"/>
      <c r="HM74" s="178"/>
      <c r="HN74" s="178"/>
      <c r="HO74" s="178"/>
      <c r="HP74" s="178"/>
      <c r="HQ74" s="178"/>
      <c r="HR74" s="178"/>
      <c r="HS74" s="178"/>
    </row>
    <row r="75" spans="1:227" ht="11.1" customHeight="1" thickBot="1" x14ac:dyDescent="0.25">
      <c r="C75" s="7"/>
      <c r="D75" s="7"/>
      <c r="F75" s="43"/>
      <c r="G75" s="44" t="s">
        <v>336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5"/>
      <c r="AZ75"/>
      <c r="BB75" s="114" t="s">
        <v>337</v>
      </c>
      <c r="BC75" s="114" t="s">
        <v>338</v>
      </c>
      <c r="BD75" s="114" t="s">
        <v>339</v>
      </c>
      <c r="BE75" s="114" t="s">
        <v>340</v>
      </c>
      <c r="BF75" s="114" t="s">
        <v>341</v>
      </c>
      <c r="BH75" s="114" t="s">
        <v>342</v>
      </c>
      <c r="BI75" s="115">
        <f>Y104</f>
        <v>0</v>
      </c>
      <c r="BJ75" s="116" t="str">
        <f ca="1">IF(NOT(ISNA(OFFSET(BE76,MATCH(BI75,BE77:BE107,0),0))),"P","V")</f>
        <v>P</v>
      </c>
      <c r="BK75"/>
      <c r="BL75"/>
      <c r="BM75"/>
      <c r="BN75"/>
    </row>
    <row r="76" spans="1:227" ht="3.95" customHeight="1" x14ac:dyDescent="0.2">
      <c r="C76" s="7"/>
      <c r="D76" s="7"/>
      <c r="E76" s="8" t="s">
        <v>34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40"/>
      <c r="AZ76" s="178"/>
      <c r="BA76" s="178"/>
      <c r="BB76" s="10"/>
      <c r="BC76" s="10"/>
      <c r="BD76" s="10"/>
      <c r="BE76" s="10"/>
      <c r="BF76" s="10"/>
      <c r="BG76" s="10"/>
      <c r="BH76" s="10"/>
      <c r="BI76" s="10"/>
      <c r="BJ76" s="178"/>
      <c r="BK76"/>
      <c r="BL76"/>
      <c r="BM76"/>
      <c r="BN76"/>
    </row>
    <row r="77" spans="1:227" ht="11.1" customHeight="1" x14ac:dyDescent="0.2">
      <c r="C77" s="7"/>
      <c r="D77" s="7"/>
      <c r="G77" s="674" t="s">
        <v>343</v>
      </c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21"/>
      <c r="AC77" s="674" t="s">
        <v>344</v>
      </c>
      <c r="AD77" s="674"/>
      <c r="AE77" s="674"/>
      <c r="AF77" s="674"/>
      <c r="AG77" s="674"/>
      <c r="AH77" s="674"/>
      <c r="AI77" s="674"/>
      <c r="AJ77" s="674"/>
      <c r="AK77" s="674"/>
      <c r="AL77" s="674"/>
      <c r="AM77" s="674"/>
      <c r="AN77" s="674"/>
      <c r="AO77" s="674"/>
      <c r="AP77" s="674"/>
      <c r="AQ77" s="674"/>
      <c r="AR77" s="674"/>
      <c r="AS77" s="674"/>
      <c r="AT77" s="674"/>
      <c r="AU77" s="674"/>
      <c r="AV77" s="674"/>
      <c r="AW77" s="674"/>
      <c r="BB77" s="117" t="s">
        <v>345</v>
      </c>
      <c r="BC77" s="117">
        <f>Proposta_Constr_Individual!AO143</f>
        <v>0</v>
      </c>
      <c r="BD77" s="118"/>
      <c r="BE77" s="119">
        <f>BD77</f>
        <v>0</v>
      </c>
      <c r="BF77" s="120">
        <f>AH79</f>
        <v>0</v>
      </c>
      <c r="BH77" s="114" t="s">
        <v>346</v>
      </c>
      <c r="BI77" s="121">
        <f>Calculos_Cronograma!D14</f>
        <v>0</v>
      </c>
      <c r="BK77"/>
      <c r="BL77"/>
      <c r="BM77"/>
      <c r="BN77"/>
    </row>
    <row r="78" spans="1:227" ht="11.1" customHeight="1" x14ac:dyDescent="0.2">
      <c r="C78" s="7"/>
      <c r="D78" s="7"/>
      <c r="G78" s="681"/>
      <c r="H78" s="682"/>
      <c r="I78" s="682"/>
      <c r="J78" s="682"/>
      <c r="K78" s="682"/>
      <c r="L78" s="682"/>
      <c r="M78" s="682"/>
      <c r="N78" s="682"/>
      <c r="O78" s="682"/>
      <c r="P78" s="682"/>
      <c r="Q78" s="682"/>
      <c r="R78" s="682"/>
      <c r="S78" s="682"/>
      <c r="T78" s="682"/>
      <c r="U78" s="682"/>
      <c r="V78" s="682"/>
      <c r="W78" s="682"/>
      <c r="X78" s="682"/>
      <c r="Y78" s="682"/>
      <c r="Z78" s="682"/>
      <c r="AA78" s="683"/>
      <c r="AB78" s="21"/>
      <c r="AC78" s="684" t="str">
        <f>IF(AH79=0,"Necessário informar a Data da Contratação",(IF(AS79=0,"Necessário informar a Data Término Previsto",IF(AK81=0,"Necessário informar a Data do Levantamento",""))))</f>
        <v>Necessário informar a Data da Contratação</v>
      </c>
      <c r="AD78" s="685"/>
      <c r="AE78" s="685"/>
      <c r="AF78" s="685"/>
      <c r="AG78" s="685"/>
      <c r="AH78" s="685"/>
      <c r="AI78" s="685"/>
      <c r="AJ78" s="685"/>
      <c r="AK78" s="685"/>
      <c r="AL78" s="685"/>
      <c r="AM78" s="685"/>
      <c r="AN78" s="685"/>
      <c r="AO78" s="685"/>
      <c r="AP78" s="685"/>
      <c r="AQ78" s="685"/>
      <c r="AR78" s="685"/>
      <c r="AS78" s="685"/>
      <c r="AT78" s="685"/>
      <c r="AU78" s="685"/>
      <c r="AV78" s="685"/>
      <c r="AW78" s="686"/>
      <c r="BB78" s="114">
        <v>1</v>
      </c>
      <c r="BC78" s="117">
        <f>Proposta_Constr_Individual!AO144</f>
        <v>0</v>
      </c>
      <c r="BD78" s="118"/>
      <c r="BE78" s="119">
        <f>BD78+BE77</f>
        <v>0</v>
      </c>
      <c r="BF78" s="120">
        <f>IF(OR(BE78+BE77=200,BE78+BE77=0),0,DATE(YEAR(BF77),MONTH(BF77)+1,DAY(BF77)))</f>
        <v>0</v>
      </c>
      <c r="BH78" s="114" t="s">
        <v>347</v>
      </c>
      <c r="BI78" s="121" t="str">
        <f>Calculos_Cronograma!D6</f>
        <v>Datas?</v>
      </c>
      <c r="BK78"/>
      <c r="BL78"/>
      <c r="BM78"/>
      <c r="BN78"/>
    </row>
    <row r="79" spans="1:227" ht="11.1" customHeight="1" x14ac:dyDescent="0.2">
      <c r="C79" s="7"/>
      <c r="D79" s="7"/>
      <c r="F79" s="122"/>
      <c r="G79" s="623" t="s">
        <v>135</v>
      </c>
      <c r="H79" s="623"/>
      <c r="I79" s="623"/>
      <c r="J79" s="623"/>
      <c r="K79" s="623"/>
      <c r="L79" s="623"/>
      <c r="M79" s="623"/>
      <c r="N79" s="623"/>
      <c r="O79" s="623"/>
      <c r="P79" s="623"/>
      <c r="Q79" s="623"/>
      <c r="R79" s="623"/>
      <c r="S79" s="623" t="s">
        <v>348</v>
      </c>
      <c r="T79" s="623"/>
      <c r="U79" s="623"/>
      <c r="V79" s="693" t="s">
        <v>349</v>
      </c>
      <c r="W79" s="693"/>
      <c r="X79" s="693"/>
      <c r="Y79" s="623" t="s">
        <v>350</v>
      </c>
      <c r="Z79" s="623"/>
      <c r="AA79" s="623"/>
      <c r="AB79" s="10"/>
      <c r="AC79" s="687" t="s">
        <v>351</v>
      </c>
      <c r="AD79" s="688"/>
      <c r="AE79" s="688"/>
      <c r="AF79" s="688"/>
      <c r="AG79" s="689"/>
      <c r="AH79" s="675"/>
      <c r="AI79" s="676"/>
      <c r="AJ79" s="676"/>
      <c r="AK79" s="676"/>
      <c r="AL79" s="677"/>
      <c r="AM79" s="628" t="s">
        <v>352</v>
      </c>
      <c r="AN79" s="629"/>
      <c r="AO79" s="629"/>
      <c r="AP79" s="629"/>
      <c r="AQ79" s="629"/>
      <c r="AR79" s="630"/>
      <c r="AS79" s="675"/>
      <c r="AT79" s="676"/>
      <c r="AU79" s="676"/>
      <c r="AV79" s="676"/>
      <c r="AW79" s="677"/>
      <c r="BB79" s="114">
        <v>2</v>
      </c>
      <c r="BC79" s="117">
        <f>Proposta_Constr_Individual!AO145</f>
        <v>0</v>
      </c>
      <c r="BD79" s="118"/>
      <c r="BE79" s="119">
        <f t="shared" ref="BE79:BE104" si="0">BD79+BE78</f>
        <v>0</v>
      </c>
      <c r="BF79" s="120">
        <f t="shared" ref="BF79:BF107" si="1">IF(OR(BE79+BE78=200,BE79+BE78=0),0,DATE(YEAR(BF78),MONTH(BF78)+1,DAY(BF78)))</f>
        <v>0</v>
      </c>
      <c r="BH79" s="114" t="s">
        <v>353</v>
      </c>
      <c r="BI79" s="130">
        <f>Calculos_Cronograma!D9/100</f>
        <v>0</v>
      </c>
      <c r="BK79"/>
      <c r="BL79"/>
      <c r="BM79"/>
      <c r="BN79"/>
    </row>
    <row r="80" spans="1:227" ht="11.1" customHeight="1" x14ac:dyDescent="0.2">
      <c r="C80" s="7"/>
      <c r="D80" s="7"/>
      <c r="F80" s="122"/>
      <c r="G80" s="623"/>
      <c r="H80" s="623"/>
      <c r="I80" s="623"/>
      <c r="J80" s="623"/>
      <c r="K80" s="623"/>
      <c r="L80" s="623"/>
      <c r="M80" s="623"/>
      <c r="N80" s="623"/>
      <c r="O80" s="623"/>
      <c r="P80" s="623"/>
      <c r="Q80" s="623"/>
      <c r="R80" s="623"/>
      <c r="S80" s="623"/>
      <c r="T80" s="623"/>
      <c r="U80" s="623"/>
      <c r="V80" s="693"/>
      <c r="W80" s="693"/>
      <c r="X80" s="693"/>
      <c r="Y80" s="623"/>
      <c r="Z80" s="623"/>
      <c r="AA80" s="623"/>
      <c r="AB80" s="10"/>
      <c r="AC80" s="690" t="str">
        <f>IF((OR(AH79=0,AS79=0,AK81=0)),"Documento inválido se os campos de Data não forem preenchidos.","")</f>
        <v>Documento inválido se os campos de Data não forem preenchidos.</v>
      </c>
      <c r="AD80" s="691"/>
      <c r="AE80" s="691"/>
      <c r="AF80" s="691"/>
      <c r="AG80" s="691"/>
      <c r="AH80" s="691"/>
      <c r="AI80" s="691"/>
      <c r="AJ80" s="691"/>
      <c r="AK80" s="691"/>
      <c r="AL80" s="691"/>
      <c r="AM80" s="691"/>
      <c r="AN80" s="691"/>
      <c r="AO80" s="691"/>
      <c r="AP80" s="691"/>
      <c r="AQ80" s="691"/>
      <c r="AR80" s="691"/>
      <c r="AS80" s="691"/>
      <c r="AT80" s="691"/>
      <c r="AU80" s="691"/>
      <c r="AV80" s="691"/>
      <c r="AW80" s="692"/>
      <c r="BB80" s="114">
        <v>3</v>
      </c>
      <c r="BC80" s="117">
        <f>Proposta_Constr_Individual!AO146</f>
        <v>0</v>
      </c>
      <c r="BD80" s="118"/>
      <c r="BE80" s="119">
        <f t="shared" si="0"/>
        <v>0</v>
      </c>
      <c r="BF80" s="120">
        <f t="shared" si="1"/>
        <v>0</v>
      </c>
      <c r="BH80" s="114" t="s">
        <v>354</v>
      </c>
      <c r="BI80" s="123" t="str">
        <f>Calculos_Cronograma!D11</f>
        <v>Cronograma vencido</v>
      </c>
      <c r="BK80"/>
      <c r="BL80"/>
      <c r="BM80"/>
      <c r="BN80"/>
    </row>
    <row r="81" spans="3:73" ht="11.1" customHeight="1" x14ac:dyDescent="0.2">
      <c r="C81" s="7"/>
      <c r="D81" s="7"/>
      <c r="F81" s="122"/>
      <c r="G81" s="623"/>
      <c r="H81" s="623"/>
      <c r="I81" s="623"/>
      <c r="J81" s="623"/>
      <c r="K81" s="623"/>
      <c r="L81" s="623"/>
      <c r="M81" s="623"/>
      <c r="N81" s="623"/>
      <c r="O81" s="623"/>
      <c r="P81" s="623"/>
      <c r="Q81" s="623"/>
      <c r="R81" s="623"/>
      <c r="S81" s="623"/>
      <c r="T81" s="623"/>
      <c r="U81" s="623"/>
      <c r="V81" s="693"/>
      <c r="W81" s="693"/>
      <c r="X81" s="693"/>
      <c r="Y81" s="623"/>
      <c r="Z81" s="623"/>
      <c r="AA81" s="623"/>
      <c r="AB81" s="10"/>
      <c r="AC81" s="687" t="s">
        <v>355</v>
      </c>
      <c r="AD81" s="688"/>
      <c r="AE81" s="688"/>
      <c r="AF81" s="688"/>
      <c r="AG81" s="688"/>
      <c r="AH81" s="688"/>
      <c r="AI81" s="688"/>
      <c r="AJ81" s="689"/>
      <c r="AK81" s="675"/>
      <c r="AL81" s="676"/>
      <c r="AM81" s="676"/>
      <c r="AN81" s="676"/>
      <c r="AO81" s="677"/>
      <c r="AP81" s="678"/>
      <c r="AQ81" s="679"/>
      <c r="AR81" s="679"/>
      <c r="AS81" s="679"/>
      <c r="AT81" s="679"/>
      <c r="AU81" s="679"/>
      <c r="AV81" s="679"/>
      <c r="AW81" s="680"/>
      <c r="BB81" s="114">
        <v>4</v>
      </c>
      <c r="BC81" s="117">
        <f>Proposta_Constr_Individual!AO147</f>
        <v>0</v>
      </c>
      <c r="BD81" s="118"/>
      <c r="BE81" s="119">
        <f t="shared" si="0"/>
        <v>0</v>
      </c>
      <c r="BF81" s="120">
        <f t="shared" si="1"/>
        <v>0</v>
      </c>
      <c r="BH81" s="114"/>
      <c r="BI81" s="131"/>
      <c r="BK81"/>
      <c r="BL81"/>
      <c r="BM81"/>
      <c r="BN81"/>
    </row>
    <row r="82" spans="3:73" ht="11.1" customHeight="1" x14ac:dyDescent="0.2">
      <c r="C82" s="7"/>
      <c r="D82" s="7"/>
      <c r="G82" s="623"/>
      <c r="H82" s="623"/>
      <c r="I82" s="623"/>
      <c r="J82" s="623"/>
      <c r="K82" s="623"/>
      <c r="L82" s="623"/>
      <c r="M82" s="623"/>
      <c r="N82" s="623"/>
      <c r="O82" s="623"/>
      <c r="P82" s="623"/>
      <c r="Q82" s="623"/>
      <c r="R82" s="623"/>
      <c r="S82" s="623"/>
      <c r="T82" s="623"/>
      <c r="U82" s="623"/>
      <c r="V82" s="693"/>
      <c r="W82" s="693"/>
      <c r="X82" s="693"/>
      <c r="Y82" s="623"/>
      <c r="Z82" s="623"/>
      <c r="AA82" s="623"/>
      <c r="AB82" s="21"/>
      <c r="AC82" s="694" t="s">
        <v>356</v>
      </c>
      <c r="AD82" s="695"/>
      <c r="AE82" s="695"/>
      <c r="AF82" s="695"/>
      <c r="AG82" s="695"/>
      <c r="AH82" s="695"/>
      <c r="AI82" s="695"/>
      <c r="AJ82" s="695"/>
      <c r="AK82" s="695"/>
      <c r="AL82" s="695"/>
      <c r="AM82" s="695"/>
      <c r="AN82" s="695"/>
      <c r="AO82" s="695"/>
      <c r="AP82" s="695"/>
      <c r="AQ82" s="695"/>
      <c r="AR82" s="696"/>
      <c r="AS82" s="697">
        <f>IF(AS79="",0,DATEDIF(AH79,AS79,"m"))</f>
        <v>0</v>
      </c>
      <c r="AT82" s="698"/>
      <c r="AU82" s="698"/>
      <c r="AV82" s="698"/>
      <c r="AW82" s="699"/>
      <c r="BB82" s="114">
        <v>5</v>
      </c>
      <c r="BC82" s="117">
        <f>Proposta_Constr_Individual!AO148</f>
        <v>0</v>
      </c>
      <c r="BD82" s="118"/>
      <c r="BE82" s="119">
        <f t="shared" si="0"/>
        <v>0</v>
      </c>
      <c r="BF82" s="120">
        <f t="shared" si="1"/>
        <v>0</v>
      </c>
    </row>
    <row r="83" spans="3:73" ht="11.1" customHeight="1" x14ac:dyDescent="0.2">
      <c r="C83" s="7"/>
      <c r="D83" s="7"/>
      <c r="F83" s="49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 t="s">
        <v>357</v>
      </c>
      <c r="T83" s="623"/>
      <c r="U83" s="623"/>
      <c r="V83" s="623" t="s">
        <v>357</v>
      </c>
      <c r="W83" s="623"/>
      <c r="X83" s="623"/>
      <c r="Y83" s="623" t="s">
        <v>357</v>
      </c>
      <c r="Z83" s="623"/>
      <c r="AA83" s="623"/>
      <c r="AB83" s="10"/>
      <c r="AC83" s="624" t="s">
        <v>358</v>
      </c>
      <c r="AD83" s="625"/>
      <c r="AE83" s="625"/>
      <c r="AF83" s="625"/>
      <c r="AG83" s="625"/>
      <c r="AH83" s="625"/>
      <c r="AI83" s="625"/>
      <c r="AJ83" s="625"/>
      <c r="AK83" s="625"/>
      <c r="AL83" s="625"/>
      <c r="AM83" s="625"/>
      <c r="AN83" s="625"/>
      <c r="AO83" s="625"/>
      <c r="AP83" s="625"/>
      <c r="AQ83" s="625"/>
      <c r="AR83" s="625"/>
      <c r="AS83" s="661"/>
      <c r="AT83" s="661"/>
      <c r="AU83" s="661"/>
      <c r="AV83" s="661"/>
      <c r="AW83" s="661"/>
      <c r="AX83" s="10"/>
      <c r="AY83" s="10"/>
      <c r="AZ83" s="11"/>
      <c r="BB83" s="114">
        <v>6</v>
      </c>
      <c r="BC83" s="117">
        <f>Proposta_Constr_Individual!AO149</f>
        <v>0</v>
      </c>
      <c r="BD83" s="118"/>
      <c r="BE83" s="119">
        <f t="shared" si="0"/>
        <v>0</v>
      </c>
      <c r="BF83" s="120">
        <f t="shared" si="1"/>
        <v>0</v>
      </c>
      <c r="BO83" s="124"/>
      <c r="BP83" s="124"/>
      <c r="BQ83" s="124"/>
      <c r="BR83" s="124"/>
      <c r="BS83" s="124"/>
      <c r="BT83" s="124"/>
      <c r="BU83" s="124"/>
    </row>
    <row r="84" spans="3:73" ht="11.1" customHeight="1" x14ac:dyDescent="0.2">
      <c r="C84" s="7"/>
      <c r="D84" s="7"/>
      <c r="F84" s="49"/>
      <c r="G84" s="655" t="s">
        <v>359</v>
      </c>
      <c r="H84" s="656"/>
      <c r="I84" s="656"/>
      <c r="J84" s="656"/>
      <c r="K84" s="656"/>
      <c r="L84" s="656"/>
      <c r="M84" s="656"/>
      <c r="N84" s="656"/>
      <c r="O84" s="656"/>
      <c r="P84" s="656"/>
      <c r="Q84" s="656"/>
      <c r="R84" s="657"/>
      <c r="S84" s="650">
        <f>Proposta_Constr_Individual!X98</f>
        <v>0</v>
      </c>
      <c r="T84" s="650"/>
      <c r="U84" s="650"/>
      <c r="V84" s="651"/>
      <c r="W84" s="652"/>
      <c r="X84" s="653"/>
      <c r="Y84" s="654">
        <f>IF(S84=0,0,V84*S84*100/100)</f>
        <v>0</v>
      </c>
      <c r="Z84" s="654"/>
      <c r="AA84" s="654"/>
      <c r="AB84" s="10"/>
      <c r="AC84" s="626"/>
      <c r="AD84" s="627"/>
      <c r="AE84" s="627"/>
      <c r="AF84" s="627"/>
      <c r="AG84" s="627"/>
      <c r="AH84" s="627"/>
      <c r="AI84" s="627"/>
      <c r="AJ84" s="627"/>
      <c r="AK84" s="627"/>
      <c r="AL84" s="627"/>
      <c r="AM84" s="627"/>
      <c r="AN84" s="627"/>
      <c r="AO84" s="627"/>
      <c r="AP84" s="627"/>
      <c r="AQ84" s="627"/>
      <c r="AR84" s="627"/>
      <c r="AS84" s="661"/>
      <c r="AT84" s="661"/>
      <c r="AU84" s="661"/>
      <c r="AV84" s="661"/>
      <c r="AW84" s="661"/>
      <c r="AX84" s="10"/>
      <c r="AZ84" s="11"/>
      <c r="BB84" s="114">
        <v>7</v>
      </c>
      <c r="BC84" s="117">
        <f>Proposta_Constr_Individual!AO150</f>
        <v>0</v>
      </c>
      <c r="BD84" s="118"/>
      <c r="BE84" s="119">
        <f t="shared" si="0"/>
        <v>0</v>
      </c>
      <c r="BF84" s="120">
        <f t="shared" si="1"/>
        <v>0</v>
      </c>
      <c r="BI84" s="125"/>
      <c r="BJ84" s="125"/>
    </row>
    <row r="85" spans="3:73" ht="11.1" customHeight="1" x14ac:dyDescent="0.2">
      <c r="C85" s="7"/>
      <c r="D85" s="7"/>
      <c r="F85" s="49"/>
      <c r="G85" s="655" t="s">
        <v>360</v>
      </c>
      <c r="H85" s="656"/>
      <c r="I85" s="656"/>
      <c r="J85" s="656"/>
      <c r="K85" s="656"/>
      <c r="L85" s="656"/>
      <c r="M85" s="656"/>
      <c r="N85" s="656"/>
      <c r="O85" s="656"/>
      <c r="P85" s="656"/>
      <c r="Q85" s="656"/>
      <c r="R85" s="657"/>
      <c r="S85" s="650">
        <f>Proposta_Constr_Individual!X99</f>
        <v>0</v>
      </c>
      <c r="T85" s="650"/>
      <c r="U85" s="650"/>
      <c r="V85" s="651"/>
      <c r="W85" s="652"/>
      <c r="X85" s="653"/>
      <c r="Y85" s="654">
        <f t="shared" ref="Y85:Y103" si="2">IF(S85=0,0,V85*S85*100/100)</f>
        <v>0</v>
      </c>
      <c r="Z85" s="654"/>
      <c r="AA85" s="654"/>
      <c r="AB85" s="10"/>
      <c r="AC85" s="659" t="s">
        <v>361</v>
      </c>
      <c r="AD85" s="660"/>
      <c r="AE85" s="660"/>
      <c r="AF85" s="660"/>
      <c r="AG85" s="660"/>
      <c r="AH85" s="660"/>
      <c r="AI85" s="660"/>
      <c r="AJ85" s="660"/>
      <c r="AK85" s="660"/>
      <c r="AL85" s="660"/>
      <c r="AM85" s="660"/>
      <c r="AN85" s="660"/>
      <c r="AO85" s="660"/>
      <c r="AP85" s="660"/>
      <c r="AQ85" s="660"/>
      <c r="AR85" s="660"/>
      <c r="AS85" s="661"/>
      <c r="AT85" s="661"/>
      <c r="AU85" s="661"/>
      <c r="AV85" s="661"/>
      <c r="AW85" s="661"/>
      <c r="AX85" s="10"/>
      <c r="AZ85" s="11"/>
      <c r="BB85" s="114">
        <v>8</v>
      </c>
      <c r="BC85" s="117">
        <f>Proposta_Constr_Individual!AO151</f>
        <v>0</v>
      </c>
      <c r="BD85" s="118"/>
      <c r="BE85" s="119">
        <f t="shared" si="0"/>
        <v>0</v>
      </c>
      <c r="BF85" s="120">
        <f t="shared" si="1"/>
        <v>0</v>
      </c>
      <c r="BH85" s="126"/>
    </row>
    <row r="86" spans="3:73" ht="11.1" customHeight="1" x14ac:dyDescent="0.2">
      <c r="C86" s="7"/>
      <c r="D86" s="7"/>
      <c r="F86" s="49"/>
      <c r="G86" s="655" t="s">
        <v>362</v>
      </c>
      <c r="H86" s="656"/>
      <c r="I86" s="656" t="s">
        <v>362</v>
      </c>
      <c r="J86" s="656"/>
      <c r="K86" s="656"/>
      <c r="L86" s="656"/>
      <c r="M86" s="656"/>
      <c r="N86" s="656"/>
      <c r="O86" s="656"/>
      <c r="P86" s="656"/>
      <c r="Q86" s="656"/>
      <c r="R86" s="657"/>
      <c r="S86" s="650">
        <f>Proposta_Constr_Individual!X100</f>
        <v>0</v>
      </c>
      <c r="T86" s="650"/>
      <c r="U86" s="650"/>
      <c r="V86" s="651"/>
      <c r="W86" s="652"/>
      <c r="X86" s="653"/>
      <c r="Y86" s="654">
        <f t="shared" si="2"/>
        <v>0</v>
      </c>
      <c r="Z86" s="654"/>
      <c r="AA86" s="654"/>
      <c r="AB86" s="10"/>
      <c r="AC86" s="659" t="s">
        <v>363</v>
      </c>
      <c r="AD86" s="666"/>
      <c r="AE86" s="666"/>
      <c r="AF86" s="666"/>
      <c r="AG86" s="666"/>
      <c r="AH86" s="666"/>
      <c r="AI86" s="666"/>
      <c r="AJ86" s="666"/>
      <c r="AK86" s="666"/>
      <c r="AL86" s="666"/>
      <c r="AM86" s="666"/>
      <c r="AN86" s="666"/>
      <c r="AO86" s="666"/>
      <c r="AP86" s="666"/>
      <c r="AQ86" s="666"/>
      <c r="AR86" s="667"/>
      <c r="AS86" s="661"/>
      <c r="AT86" s="661"/>
      <c r="AU86" s="661"/>
      <c r="AV86" s="661"/>
      <c r="AW86" s="661"/>
      <c r="AX86" s="10"/>
      <c r="AZ86" s="11"/>
      <c r="BB86" s="114">
        <v>9</v>
      </c>
      <c r="BC86" s="117">
        <f>Proposta_Constr_Individual!AO152</f>
        <v>0</v>
      </c>
      <c r="BD86" s="118"/>
      <c r="BE86" s="119">
        <f t="shared" si="0"/>
        <v>0</v>
      </c>
      <c r="BF86" s="120">
        <f t="shared" si="1"/>
        <v>0</v>
      </c>
      <c r="BI86" s="127"/>
    </row>
    <row r="87" spans="3:73" ht="11.1" customHeight="1" x14ac:dyDescent="0.2">
      <c r="C87" s="7"/>
      <c r="D87" s="7"/>
      <c r="F87" s="49"/>
      <c r="G87" s="655" t="s">
        <v>146</v>
      </c>
      <c r="H87" s="656"/>
      <c r="I87" s="656" t="s">
        <v>146</v>
      </c>
      <c r="J87" s="656"/>
      <c r="K87" s="656"/>
      <c r="L87" s="656"/>
      <c r="M87" s="656"/>
      <c r="N87" s="656"/>
      <c r="O87" s="656"/>
      <c r="P87" s="656"/>
      <c r="Q87" s="656"/>
      <c r="R87" s="657"/>
      <c r="S87" s="650">
        <f>Proposta_Constr_Individual!X101</f>
        <v>0</v>
      </c>
      <c r="T87" s="650"/>
      <c r="U87" s="650"/>
      <c r="V87" s="651"/>
      <c r="W87" s="652"/>
      <c r="X87" s="653"/>
      <c r="Y87" s="654">
        <f t="shared" si="2"/>
        <v>0</v>
      </c>
      <c r="Z87" s="654"/>
      <c r="AA87" s="654"/>
      <c r="AB87" s="10"/>
      <c r="AC87" s="659" t="s">
        <v>364</v>
      </c>
      <c r="AD87" s="666"/>
      <c r="AE87" s="666"/>
      <c r="AF87" s="666"/>
      <c r="AG87" s="666"/>
      <c r="AH87" s="666"/>
      <c r="AI87" s="662"/>
      <c r="AJ87" s="663"/>
      <c r="AK87" s="663"/>
      <c r="AL87" s="663"/>
      <c r="AM87" s="664" t="s">
        <v>365</v>
      </c>
      <c r="AN87" s="665" t="s">
        <v>366</v>
      </c>
      <c r="AO87" s="665"/>
      <c r="AP87" s="665"/>
      <c r="AQ87" s="665"/>
      <c r="AR87" s="665"/>
      <c r="AS87" s="675"/>
      <c r="AT87" s="676"/>
      <c r="AU87" s="676"/>
      <c r="AV87" s="676"/>
      <c r="AW87" s="677"/>
      <c r="AX87" s="10"/>
      <c r="AZ87" s="11"/>
      <c r="BB87" s="114">
        <v>10</v>
      </c>
      <c r="BC87" s="117">
        <f>Proposta_Constr_Individual!AO153</f>
        <v>0</v>
      </c>
      <c r="BD87" s="118"/>
      <c r="BE87" s="119">
        <f t="shared" si="0"/>
        <v>0</v>
      </c>
      <c r="BF87" s="120">
        <f t="shared" si="1"/>
        <v>0</v>
      </c>
    </row>
    <row r="88" spans="3:73" ht="11.1" customHeight="1" x14ac:dyDescent="0.2">
      <c r="C88" s="7"/>
      <c r="D88" s="7"/>
      <c r="F88" s="49"/>
      <c r="G88" s="655" t="s">
        <v>147</v>
      </c>
      <c r="H88" s="656"/>
      <c r="I88" s="656" t="s">
        <v>147</v>
      </c>
      <c r="J88" s="656"/>
      <c r="K88" s="656"/>
      <c r="L88" s="656"/>
      <c r="M88" s="656"/>
      <c r="N88" s="656"/>
      <c r="O88" s="656"/>
      <c r="P88" s="656"/>
      <c r="Q88" s="656"/>
      <c r="R88" s="657"/>
      <c r="S88" s="650">
        <f>Proposta_Constr_Individual!X102</f>
        <v>0</v>
      </c>
      <c r="T88" s="650"/>
      <c r="U88" s="650"/>
      <c r="V88" s="651"/>
      <c r="W88" s="652"/>
      <c r="X88" s="653"/>
      <c r="Y88" s="654">
        <f t="shared" si="2"/>
        <v>0</v>
      </c>
      <c r="Z88" s="654"/>
      <c r="AA88" s="654"/>
      <c r="AB88" s="10"/>
      <c r="AC88" s="659" t="s">
        <v>367</v>
      </c>
      <c r="AD88" s="660"/>
      <c r="AE88" s="660"/>
      <c r="AF88" s="660"/>
      <c r="AG88" s="660"/>
      <c r="AH88" s="660"/>
      <c r="AI88" s="660"/>
      <c r="AJ88" s="660"/>
      <c r="AK88" s="660"/>
      <c r="AL88" s="660"/>
      <c r="AM88" s="660"/>
      <c r="AN88" s="660"/>
      <c r="AO88" s="660"/>
      <c r="AP88" s="660"/>
      <c r="AQ88" s="660"/>
      <c r="AR88" s="660"/>
      <c r="AS88" s="661"/>
      <c r="AT88" s="661"/>
      <c r="AU88" s="661"/>
      <c r="AV88" s="661"/>
      <c r="AW88" s="661"/>
      <c r="AX88" s="10"/>
      <c r="AZ88" s="11"/>
      <c r="BB88" s="114">
        <v>11</v>
      </c>
      <c r="BC88" s="117">
        <f>Proposta_Constr_Individual!AO154</f>
        <v>0</v>
      </c>
      <c r="BD88" s="118"/>
      <c r="BE88" s="119">
        <f t="shared" si="0"/>
        <v>0</v>
      </c>
      <c r="BF88" s="120">
        <f t="shared" si="1"/>
        <v>0</v>
      </c>
      <c r="BH88" s="127"/>
      <c r="BI88" s="127"/>
    </row>
    <row r="89" spans="3:73" ht="11.1" customHeight="1" x14ac:dyDescent="0.2">
      <c r="C89" s="7"/>
      <c r="D89" s="7"/>
      <c r="F89" s="122"/>
      <c r="G89" s="655" t="s">
        <v>148</v>
      </c>
      <c r="H89" s="656"/>
      <c r="I89" s="656" t="s">
        <v>148</v>
      </c>
      <c r="J89" s="656"/>
      <c r="K89" s="656"/>
      <c r="L89" s="656"/>
      <c r="M89" s="656"/>
      <c r="N89" s="656"/>
      <c r="O89" s="656"/>
      <c r="P89" s="656"/>
      <c r="Q89" s="656"/>
      <c r="R89" s="657"/>
      <c r="S89" s="650">
        <f>Proposta_Constr_Individual!X103</f>
        <v>0</v>
      </c>
      <c r="T89" s="650"/>
      <c r="U89" s="650"/>
      <c r="V89" s="651"/>
      <c r="W89" s="652"/>
      <c r="X89" s="653"/>
      <c r="Y89" s="654">
        <f t="shared" si="2"/>
        <v>0</v>
      </c>
      <c r="Z89" s="654"/>
      <c r="AA89" s="654"/>
      <c r="AB89" s="10"/>
      <c r="AC89" s="715" t="s">
        <v>368</v>
      </c>
      <c r="AD89" s="716"/>
      <c r="AE89" s="716"/>
      <c r="AF89" s="716"/>
      <c r="AG89" s="716"/>
      <c r="AH89" s="716"/>
      <c r="AI89" s="716"/>
      <c r="AJ89" s="716"/>
      <c r="AK89" s="716"/>
      <c r="AL89" s="716"/>
      <c r="AM89" s="716"/>
      <c r="AN89" s="716"/>
      <c r="AO89" s="716"/>
      <c r="AP89" s="716"/>
      <c r="AQ89" s="716"/>
      <c r="AR89" s="717"/>
      <c r="AS89" s="721"/>
      <c r="AT89" s="722"/>
      <c r="AU89" s="722"/>
      <c r="AV89" s="722"/>
      <c r="AW89" s="723"/>
      <c r="AX89" s="10"/>
      <c r="AZ89" s="11"/>
      <c r="BB89" s="114">
        <v>12</v>
      </c>
      <c r="BC89" s="117">
        <f>Proposta_Constr_Individual!AO155</f>
        <v>0</v>
      </c>
      <c r="BD89" s="118"/>
      <c r="BE89" s="119">
        <f t="shared" si="0"/>
        <v>0</v>
      </c>
      <c r="BF89" s="120">
        <f t="shared" si="1"/>
        <v>0</v>
      </c>
      <c r="BH89" s="128"/>
      <c r="BI89" s="129"/>
    </row>
    <row r="90" spans="3:73" ht="11.1" customHeight="1" x14ac:dyDescent="0.2">
      <c r="C90" s="7"/>
      <c r="D90" s="7"/>
      <c r="F90" s="122"/>
      <c r="G90" s="655" t="s">
        <v>369</v>
      </c>
      <c r="H90" s="656"/>
      <c r="I90" s="656" t="s">
        <v>369</v>
      </c>
      <c r="J90" s="656"/>
      <c r="K90" s="656"/>
      <c r="L90" s="656"/>
      <c r="M90" s="656"/>
      <c r="N90" s="656"/>
      <c r="O90" s="656"/>
      <c r="P90" s="656"/>
      <c r="Q90" s="656"/>
      <c r="R90" s="657"/>
      <c r="S90" s="650">
        <f>Proposta_Constr_Individual!X104</f>
        <v>0</v>
      </c>
      <c r="T90" s="650"/>
      <c r="U90" s="650"/>
      <c r="V90" s="651"/>
      <c r="W90" s="652"/>
      <c r="X90" s="653"/>
      <c r="Y90" s="654">
        <f t="shared" si="2"/>
        <v>0</v>
      </c>
      <c r="Z90" s="654"/>
      <c r="AA90" s="654"/>
      <c r="AB90" s="10"/>
      <c r="AC90" s="718"/>
      <c r="AD90" s="719"/>
      <c r="AE90" s="719"/>
      <c r="AF90" s="719"/>
      <c r="AG90" s="719"/>
      <c r="AH90" s="719"/>
      <c r="AI90" s="719"/>
      <c r="AJ90" s="719"/>
      <c r="AK90" s="719"/>
      <c r="AL90" s="719"/>
      <c r="AM90" s="719"/>
      <c r="AN90" s="719"/>
      <c r="AO90" s="719"/>
      <c r="AP90" s="719"/>
      <c r="AQ90" s="719"/>
      <c r="AR90" s="720"/>
      <c r="AS90" s="724"/>
      <c r="AT90" s="712"/>
      <c r="AU90" s="712"/>
      <c r="AV90" s="712"/>
      <c r="AW90" s="725"/>
      <c r="AX90" s="10"/>
      <c r="BB90" s="114">
        <v>13</v>
      </c>
      <c r="BC90" s="117">
        <f>Proposta_Constr_Individual!AO156</f>
        <v>0</v>
      </c>
      <c r="BD90" s="118"/>
      <c r="BE90" s="119">
        <f t="shared" si="0"/>
        <v>0</v>
      </c>
      <c r="BF90" s="120">
        <f t="shared" si="1"/>
        <v>0</v>
      </c>
    </row>
    <row r="91" spans="3:73" ht="11.1" customHeight="1" x14ac:dyDescent="0.2">
      <c r="C91" s="7"/>
      <c r="D91" s="7"/>
      <c r="F91" s="49"/>
      <c r="G91" s="655" t="s">
        <v>150</v>
      </c>
      <c r="H91" s="656"/>
      <c r="I91" s="656" t="s">
        <v>150</v>
      </c>
      <c r="J91" s="656"/>
      <c r="K91" s="656"/>
      <c r="L91" s="656"/>
      <c r="M91" s="656"/>
      <c r="N91" s="656"/>
      <c r="O91" s="656"/>
      <c r="P91" s="656"/>
      <c r="Q91" s="656"/>
      <c r="R91" s="657"/>
      <c r="S91" s="650">
        <f>Proposta_Constr_Individual!X105</f>
        <v>0</v>
      </c>
      <c r="T91" s="650"/>
      <c r="U91" s="650"/>
      <c r="V91" s="651"/>
      <c r="W91" s="652"/>
      <c r="X91" s="653"/>
      <c r="Y91" s="654">
        <f t="shared" si="2"/>
        <v>0</v>
      </c>
      <c r="Z91" s="654"/>
      <c r="AA91" s="654"/>
      <c r="AB91" s="10"/>
      <c r="AC91" s="659" t="s">
        <v>370</v>
      </c>
      <c r="AD91" s="666"/>
      <c r="AE91" s="666"/>
      <c r="AF91" s="666"/>
      <c r="AG91" s="666"/>
      <c r="AH91" s="666"/>
      <c r="AI91" s="666"/>
      <c r="AJ91" s="666"/>
      <c r="AK91" s="666"/>
      <c r="AL91" s="666"/>
      <c r="AM91" s="666"/>
      <c r="AN91" s="666"/>
      <c r="AO91" s="666"/>
      <c r="AP91" s="666"/>
      <c r="AQ91" s="666"/>
      <c r="AR91" s="726"/>
      <c r="AS91" s="741" t="str">
        <f>$BI$78</f>
        <v>Datas?</v>
      </c>
      <c r="AT91" s="742"/>
      <c r="AU91" s="742"/>
      <c r="AV91" s="742"/>
      <c r="AW91" s="743"/>
      <c r="AX91" s="10"/>
      <c r="BB91" s="114">
        <v>14</v>
      </c>
      <c r="BC91" s="117">
        <f>Proposta_Constr_Individual!AO157</f>
        <v>0</v>
      </c>
      <c r="BD91" s="118"/>
      <c r="BE91" s="119">
        <f t="shared" si="0"/>
        <v>0</v>
      </c>
      <c r="BF91" s="120">
        <f t="shared" si="1"/>
        <v>0</v>
      </c>
    </row>
    <row r="92" spans="3:73" ht="11.1" customHeight="1" x14ac:dyDescent="0.2">
      <c r="C92" s="7"/>
      <c r="D92" s="7"/>
      <c r="F92" s="49"/>
      <c r="G92" s="655" t="s">
        <v>151</v>
      </c>
      <c r="H92" s="656"/>
      <c r="I92" s="656" t="s">
        <v>151</v>
      </c>
      <c r="J92" s="656"/>
      <c r="K92" s="656"/>
      <c r="L92" s="656"/>
      <c r="M92" s="656"/>
      <c r="N92" s="656"/>
      <c r="O92" s="656"/>
      <c r="P92" s="656"/>
      <c r="Q92" s="656"/>
      <c r="R92" s="657"/>
      <c r="S92" s="650">
        <f>Proposta_Constr_Individual!X106</f>
        <v>0</v>
      </c>
      <c r="T92" s="650"/>
      <c r="U92" s="650"/>
      <c r="V92" s="651"/>
      <c r="W92" s="652"/>
      <c r="X92" s="653"/>
      <c r="Y92" s="654">
        <f t="shared" si="2"/>
        <v>0</v>
      </c>
      <c r="Z92" s="654"/>
      <c r="AA92" s="654"/>
      <c r="AB92" s="10"/>
      <c r="AC92" s="659" t="s">
        <v>371</v>
      </c>
      <c r="AD92" s="666"/>
      <c r="AE92" s="666"/>
      <c r="AF92" s="666"/>
      <c r="AG92" s="666"/>
      <c r="AH92" s="666"/>
      <c r="AI92" s="666"/>
      <c r="AJ92" s="666"/>
      <c r="AK92" s="666"/>
      <c r="AL92" s="666"/>
      <c r="AM92" s="666"/>
      <c r="AN92" s="666"/>
      <c r="AO92" s="666"/>
      <c r="AP92" s="666"/>
      <c r="AQ92" s="738" t="str">
        <f>IF(AS82=0,"",$BI$80)</f>
        <v/>
      </c>
      <c r="AR92" s="739"/>
      <c r="AS92" s="739"/>
      <c r="AT92" s="739"/>
      <c r="AU92" s="739"/>
      <c r="AV92" s="739"/>
      <c r="AW92" s="740"/>
      <c r="AX92" s="10"/>
      <c r="BB92" s="114">
        <v>15</v>
      </c>
      <c r="BC92" s="117">
        <f>Proposta_Constr_Individual!AO158</f>
        <v>0</v>
      </c>
      <c r="BD92" s="118"/>
      <c r="BE92" s="119">
        <f t="shared" si="0"/>
        <v>0</v>
      </c>
      <c r="BF92" s="120">
        <f t="shared" si="1"/>
        <v>0</v>
      </c>
    </row>
    <row r="93" spans="3:73" ht="11.1" customHeight="1" x14ac:dyDescent="0.2">
      <c r="C93" s="7"/>
      <c r="D93" s="7"/>
      <c r="F93" s="49"/>
      <c r="G93" s="655" t="s">
        <v>152</v>
      </c>
      <c r="H93" s="656"/>
      <c r="I93" s="656" t="s">
        <v>152</v>
      </c>
      <c r="J93" s="656"/>
      <c r="K93" s="656"/>
      <c r="L93" s="656"/>
      <c r="M93" s="656"/>
      <c r="N93" s="656"/>
      <c r="O93" s="656"/>
      <c r="P93" s="656"/>
      <c r="Q93" s="656"/>
      <c r="R93" s="657"/>
      <c r="S93" s="650">
        <f>Proposta_Constr_Individual!X107</f>
        <v>0</v>
      </c>
      <c r="T93" s="650"/>
      <c r="U93" s="650"/>
      <c r="V93" s="651"/>
      <c r="W93" s="652"/>
      <c r="X93" s="653"/>
      <c r="Y93" s="654">
        <f t="shared" si="2"/>
        <v>0</v>
      </c>
      <c r="Z93" s="654"/>
      <c r="AA93" s="654"/>
      <c r="AB93" s="10"/>
      <c r="AC93" s="655" t="s">
        <v>372</v>
      </c>
      <c r="AD93" s="656"/>
      <c r="AE93" s="656"/>
      <c r="AF93" s="656"/>
      <c r="AG93" s="656"/>
      <c r="AH93" s="656"/>
      <c r="AI93" s="656"/>
      <c r="AJ93" s="656"/>
      <c r="AK93" s="656"/>
      <c r="AL93" s="656"/>
      <c r="AM93" s="656"/>
      <c r="AN93" s="656"/>
      <c r="AO93" s="656"/>
      <c r="AP93" s="656"/>
      <c r="AQ93" s="656"/>
      <c r="AR93" s="656"/>
      <c r="AS93" s="736"/>
      <c r="AT93" s="736"/>
      <c r="AU93" s="736"/>
      <c r="AV93" s="736"/>
      <c r="AW93" s="737"/>
      <c r="AX93" s="10"/>
      <c r="BB93" s="114">
        <v>16</v>
      </c>
      <c r="BC93" s="117">
        <f>Proposta_Constr_Individual!AO159</f>
        <v>0</v>
      </c>
      <c r="BD93" s="118"/>
      <c r="BE93" s="119">
        <f t="shared" si="0"/>
        <v>0</v>
      </c>
      <c r="BF93" s="120">
        <f t="shared" si="1"/>
        <v>0</v>
      </c>
    </row>
    <row r="94" spans="3:73" ht="11.1" customHeight="1" x14ac:dyDescent="0.2">
      <c r="C94" s="7"/>
      <c r="D94" s="7"/>
      <c r="F94" s="49"/>
      <c r="G94" s="655" t="s">
        <v>153</v>
      </c>
      <c r="H94" s="656"/>
      <c r="I94" s="656" t="s">
        <v>153</v>
      </c>
      <c r="J94" s="656"/>
      <c r="K94" s="656"/>
      <c r="L94" s="656"/>
      <c r="M94" s="656"/>
      <c r="N94" s="656"/>
      <c r="O94" s="656"/>
      <c r="P94" s="656"/>
      <c r="Q94" s="656"/>
      <c r="R94" s="657"/>
      <c r="S94" s="650">
        <f>Proposta_Constr_Individual!X108</f>
        <v>0</v>
      </c>
      <c r="T94" s="650"/>
      <c r="U94" s="650"/>
      <c r="V94" s="651"/>
      <c r="W94" s="652"/>
      <c r="X94" s="653"/>
      <c r="Y94" s="654">
        <f t="shared" si="2"/>
        <v>0</v>
      </c>
      <c r="Z94" s="654"/>
      <c r="AA94" s="654"/>
      <c r="AB94" s="10"/>
      <c r="AC94" s="733"/>
      <c r="AD94" s="734"/>
      <c r="AE94" s="734"/>
      <c r="AF94" s="734"/>
      <c r="AG94" s="734"/>
      <c r="AH94" s="734"/>
      <c r="AI94" s="734"/>
      <c r="AJ94" s="734"/>
      <c r="AK94" s="734"/>
      <c r="AL94" s="734"/>
      <c r="AM94" s="734"/>
      <c r="AN94" s="734"/>
      <c r="AO94" s="734"/>
      <c r="AP94" s="734"/>
      <c r="AQ94" s="734"/>
      <c r="AR94" s="734"/>
      <c r="AS94" s="734"/>
      <c r="AT94" s="734"/>
      <c r="AU94" s="734"/>
      <c r="AV94" s="734"/>
      <c r="AW94" s="735"/>
      <c r="AX94" s="10"/>
      <c r="BB94" s="114">
        <v>17</v>
      </c>
      <c r="BC94" s="117">
        <f>Proposta_Constr_Individual!AO160</f>
        <v>0</v>
      </c>
      <c r="BD94" s="118"/>
      <c r="BE94" s="119">
        <f t="shared" si="0"/>
        <v>0</v>
      </c>
      <c r="BF94" s="120">
        <f t="shared" si="1"/>
        <v>0</v>
      </c>
    </row>
    <row r="95" spans="3:73" ht="11.1" customHeight="1" x14ac:dyDescent="0.2">
      <c r="C95" s="7"/>
      <c r="D95" s="7"/>
      <c r="F95" s="49"/>
      <c r="G95" s="655" t="s">
        <v>373</v>
      </c>
      <c r="H95" s="656"/>
      <c r="I95" s="656" t="s">
        <v>373</v>
      </c>
      <c r="J95" s="656"/>
      <c r="K95" s="656"/>
      <c r="L95" s="656"/>
      <c r="M95" s="656"/>
      <c r="N95" s="656"/>
      <c r="O95" s="656"/>
      <c r="P95" s="656"/>
      <c r="Q95" s="656"/>
      <c r="R95" s="657"/>
      <c r="S95" s="650">
        <f>Proposta_Constr_Individual!X109</f>
        <v>0</v>
      </c>
      <c r="T95" s="650"/>
      <c r="U95" s="650"/>
      <c r="V95" s="651"/>
      <c r="W95" s="652"/>
      <c r="X95" s="653"/>
      <c r="Y95" s="654">
        <f t="shared" si="2"/>
        <v>0</v>
      </c>
      <c r="Z95" s="654"/>
      <c r="AA95" s="654"/>
      <c r="AB95" s="10"/>
      <c r="AC95" s="733"/>
      <c r="AD95" s="734"/>
      <c r="AE95" s="734"/>
      <c r="AF95" s="734"/>
      <c r="AG95" s="734"/>
      <c r="AH95" s="734"/>
      <c r="AI95" s="734"/>
      <c r="AJ95" s="734"/>
      <c r="AK95" s="734"/>
      <c r="AL95" s="734"/>
      <c r="AM95" s="734"/>
      <c r="AN95" s="734"/>
      <c r="AO95" s="734"/>
      <c r="AP95" s="734"/>
      <c r="AQ95" s="734"/>
      <c r="AR95" s="734"/>
      <c r="AS95" s="734"/>
      <c r="AT95" s="734"/>
      <c r="AU95" s="734"/>
      <c r="AV95" s="734"/>
      <c r="AW95" s="735"/>
      <c r="AX95" s="10"/>
      <c r="BB95" s="114">
        <v>18</v>
      </c>
      <c r="BC95" s="117">
        <f>Proposta_Constr_Individual!AO161</f>
        <v>0</v>
      </c>
      <c r="BD95" s="118"/>
      <c r="BE95" s="119">
        <f t="shared" si="0"/>
        <v>0</v>
      </c>
      <c r="BF95" s="120">
        <f t="shared" si="1"/>
        <v>0</v>
      </c>
    </row>
    <row r="96" spans="3:73" ht="11.1" customHeight="1" x14ac:dyDescent="0.2">
      <c r="C96" s="7"/>
      <c r="D96" s="7"/>
      <c r="F96" s="49"/>
      <c r="G96" s="655" t="s">
        <v>155</v>
      </c>
      <c r="H96" s="656"/>
      <c r="I96" s="656" t="s">
        <v>155</v>
      </c>
      <c r="J96" s="656"/>
      <c r="K96" s="656"/>
      <c r="L96" s="656"/>
      <c r="M96" s="656"/>
      <c r="N96" s="656"/>
      <c r="O96" s="656"/>
      <c r="P96" s="656"/>
      <c r="Q96" s="656"/>
      <c r="R96" s="657"/>
      <c r="S96" s="650">
        <f>Proposta_Constr_Individual!X110</f>
        <v>0</v>
      </c>
      <c r="T96" s="650"/>
      <c r="U96" s="650"/>
      <c r="V96" s="651"/>
      <c r="W96" s="652"/>
      <c r="X96" s="653"/>
      <c r="Y96" s="654">
        <f t="shared" si="2"/>
        <v>0</v>
      </c>
      <c r="Z96" s="654"/>
      <c r="AA96" s="654"/>
      <c r="AB96" s="10"/>
      <c r="AC96" s="733"/>
      <c r="AD96" s="734"/>
      <c r="AE96" s="734"/>
      <c r="AF96" s="734"/>
      <c r="AG96" s="734"/>
      <c r="AH96" s="734"/>
      <c r="AI96" s="734"/>
      <c r="AJ96" s="734"/>
      <c r="AK96" s="734"/>
      <c r="AL96" s="734"/>
      <c r="AM96" s="734"/>
      <c r="AN96" s="734"/>
      <c r="AO96" s="734"/>
      <c r="AP96" s="734"/>
      <c r="AQ96" s="734"/>
      <c r="AR96" s="734"/>
      <c r="AS96" s="734"/>
      <c r="AT96" s="734"/>
      <c r="AU96" s="734"/>
      <c r="AV96" s="734"/>
      <c r="AW96" s="735"/>
      <c r="AX96" s="10"/>
      <c r="BB96" s="114">
        <v>19</v>
      </c>
      <c r="BC96" s="117">
        <f>Proposta_Constr_Individual!AO162</f>
        <v>0</v>
      </c>
      <c r="BD96" s="118"/>
      <c r="BE96" s="119">
        <f t="shared" si="0"/>
        <v>0</v>
      </c>
      <c r="BF96" s="120">
        <f t="shared" si="1"/>
        <v>0</v>
      </c>
    </row>
    <row r="97" spans="1:63" ht="11.1" customHeight="1" x14ac:dyDescent="0.2">
      <c r="C97" s="7"/>
      <c r="D97" s="7"/>
      <c r="F97" s="49"/>
      <c r="G97" s="655" t="s">
        <v>374</v>
      </c>
      <c r="H97" s="656"/>
      <c r="I97" s="656" t="s">
        <v>374</v>
      </c>
      <c r="J97" s="656"/>
      <c r="K97" s="656"/>
      <c r="L97" s="656"/>
      <c r="M97" s="656"/>
      <c r="N97" s="656"/>
      <c r="O97" s="656"/>
      <c r="P97" s="656"/>
      <c r="Q97" s="656"/>
      <c r="R97" s="657"/>
      <c r="S97" s="650">
        <f>Proposta_Constr_Individual!X111</f>
        <v>0</v>
      </c>
      <c r="T97" s="650"/>
      <c r="U97" s="650"/>
      <c r="V97" s="651"/>
      <c r="W97" s="652"/>
      <c r="X97" s="653"/>
      <c r="Y97" s="654">
        <f t="shared" si="2"/>
        <v>0</v>
      </c>
      <c r="Z97" s="654"/>
      <c r="AA97" s="654"/>
      <c r="AB97" s="10"/>
      <c r="AC97" s="733"/>
      <c r="AD97" s="734"/>
      <c r="AE97" s="734"/>
      <c r="AF97" s="734"/>
      <c r="AG97" s="734"/>
      <c r="AH97" s="734"/>
      <c r="AI97" s="734"/>
      <c r="AJ97" s="734"/>
      <c r="AK97" s="734"/>
      <c r="AL97" s="734"/>
      <c r="AM97" s="734"/>
      <c r="AN97" s="734"/>
      <c r="AO97" s="734"/>
      <c r="AP97" s="734"/>
      <c r="AQ97" s="734"/>
      <c r="AR97" s="734"/>
      <c r="AS97" s="734"/>
      <c r="AT97" s="734"/>
      <c r="AU97" s="734"/>
      <c r="AV97" s="734"/>
      <c r="AW97" s="735"/>
      <c r="AX97" s="10"/>
      <c r="BB97" s="114">
        <v>20</v>
      </c>
      <c r="BC97" s="117">
        <f>Proposta_Constr_Individual!AO163</f>
        <v>0</v>
      </c>
      <c r="BD97" s="118"/>
      <c r="BE97" s="119">
        <f t="shared" si="0"/>
        <v>0</v>
      </c>
      <c r="BF97" s="120">
        <f t="shared" si="1"/>
        <v>0</v>
      </c>
    </row>
    <row r="98" spans="1:63" ht="11.1" customHeight="1" x14ac:dyDescent="0.2">
      <c r="C98" s="7"/>
      <c r="D98" s="7"/>
      <c r="F98" s="122"/>
      <c r="G98" s="655" t="s">
        <v>375</v>
      </c>
      <c r="H98" s="656"/>
      <c r="I98" s="656" t="s">
        <v>375</v>
      </c>
      <c r="J98" s="656"/>
      <c r="K98" s="656"/>
      <c r="L98" s="656"/>
      <c r="M98" s="656"/>
      <c r="N98" s="656"/>
      <c r="O98" s="656"/>
      <c r="P98" s="656"/>
      <c r="Q98" s="656"/>
      <c r="R98" s="657"/>
      <c r="S98" s="650">
        <f>Proposta_Constr_Individual!X112</f>
        <v>0</v>
      </c>
      <c r="T98" s="650"/>
      <c r="U98" s="650"/>
      <c r="V98" s="651"/>
      <c r="W98" s="652"/>
      <c r="X98" s="653"/>
      <c r="Y98" s="654">
        <f t="shared" si="2"/>
        <v>0</v>
      </c>
      <c r="Z98" s="654"/>
      <c r="AA98" s="654"/>
      <c r="AB98" s="10"/>
      <c r="AC98" s="733"/>
      <c r="AD98" s="734"/>
      <c r="AE98" s="734"/>
      <c r="AF98" s="734"/>
      <c r="AG98" s="734"/>
      <c r="AH98" s="734"/>
      <c r="AI98" s="734"/>
      <c r="AJ98" s="734"/>
      <c r="AK98" s="734"/>
      <c r="AL98" s="734"/>
      <c r="AM98" s="734"/>
      <c r="AN98" s="734"/>
      <c r="AO98" s="734"/>
      <c r="AP98" s="734"/>
      <c r="AQ98" s="734"/>
      <c r="AR98" s="734"/>
      <c r="AS98" s="734"/>
      <c r="AT98" s="734"/>
      <c r="AU98" s="734"/>
      <c r="AV98" s="734"/>
      <c r="AW98" s="735"/>
      <c r="AX98" s="10"/>
      <c r="BB98" s="114">
        <v>21</v>
      </c>
      <c r="BC98" s="117">
        <f>Proposta_Constr_Individual!AO164</f>
        <v>0</v>
      </c>
      <c r="BD98" s="118"/>
      <c r="BE98" s="119">
        <f t="shared" si="0"/>
        <v>0</v>
      </c>
      <c r="BF98" s="120">
        <f t="shared" si="1"/>
        <v>0</v>
      </c>
      <c r="BK98" s="178"/>
    </row>
    <row r="99" spans="1:63" ht="11.1" customHeight="1" x14ac:dyDescent="0.2">
      <c r="C99" s="7"/>
      <c r="D99" s="7"/>
      <c r="F99" s="122"/>
      <c r="G99" s="655" t="s">
        <v>158</v>
      </c>
      <c r="H99" s="656"/>
      <c r="I99" s="656" t="s">
        <v>158</v>
      </c>
      <c r="J99" s="656"/>
      <c r="K99" s="656"/>
      <c r="L99" s="656"/>
      <c r="M99" s="656"/>
      <c r="N99" s="656"/>
      <c r="O99" s="656"/>
      <c r="P99" s="656"/>
      <c r="Q99" s="656"/>
      <c r="R99" s="657"/>
      <c r="S99" s="650">
        <f>Proposta_Constr_Individual!X113</f>
        <v>0</v>
      </c>
      <c r="T99" s="650"/>
      <c r="U99" s="650"/>
      <c r="V99" s="651"/>
      <c r="W99" s="652"/>
      <c r="X99" s="653"/>
      <c r="Y99" s="654">
        <f t="shared" si="2"/>
        <v>0</v>
      </c>
      <c r="Z99" s="654"/>
      <c r="AA99" s="654"/>
      <c r="AC99" s="733"/>
      <c r="AD99" s="734"/>
      <c r="AE99" s="734"/>
      <c r="AF99" s="734"/>
      <c r="AG99" s="734"/>
      <c r="AH99" s="734"/>
      <c r="AI99" s="734"/>
      <c r="AJ99" s="734"/>
      <c r="AK99" s="734"/>
      <c r="AL99" s="734"/>
      <c r="AM99" s="734"/>
      <c r="AN99" s="734"/>
      <c r="AO99" s="734"/>
      <c r="AP99" s="734"/>
      <c r="AQ99" s="734"/>
      <c r="AR99" s="734"/>
      <c r="AS99" s="734"/>
      <c r="AT99" s="734"/>
      <c r="AU99" s="734"/>
      <c r="AV99" s="734"/>
      <c r="AW99" s="735"/>
      <c r="BB99" s="114">
        <v>22</v>
      </c>
      <c r="BC99" s="117">
        <f>Proposta_Constr_Individual!AO165</f>
        <v>0</v>
      </c>
      <c r="BD99" s="118"/>
      <c r="BE99" s="119">
        <f t="shared" si="0"/>
        <v>0</v>
      </c>
      <c r="BF99" s="120">
        <f t="shared" si="1"/>
        <v>0</v>
      </c>
      <c r="BH99" s="50"/>
    </row>
    <row r="100" spans="1:63" ht="11.1" customHeight="1" x14ac:dyDescent="0.2">
      <c r="C100" s="7"/>
      <c r="D100" s="7"/>
      <c r="F100" s="49"/>
      <c r="G100" s="655" t="s">
        <v>376</v>
      </c>
      <c r="H100" s="656"/>
      <c r="I100" s="656" t="s">
        <v>376</v>
      </c>
      <c r="J100" s="656"/>
      <c r="K100" s="656"/>
      <c r="L100" s="656"/>
      <c r="M100" s="656"/>
      <c r="N100" s="656"/>
      <c r="O100" s="656"/>
      <c r="P100" s="656"/>
      <c r="Q100" s="656"/>
      <c r="R100" s="657"/>
      <c r="S100" s="650">
        <f>Proposta_Constr_Individual!X114</f>
        <v>0</v>
      </c>
      <c r="T100" s="650"/>
      <c r="U100" s="650"/>
      <c r="V100" s="651"/>
      <c r="W100" s="652"/>
      <c r="X100" s="653"/>
      <c r="Y100" s="654">
        <f t="shared" si="2"/>
        <v>0</v>
      </c>
      <c r="Z100" s="654"/>
      <c r="AA100" s="654"/>
      <c r="AB100" s="10"/>
      <c r="AC100" s="733"/>
      <c r="AD100" s="734"/>
      <c r="AE100" s="734"/>
      <c r="AF100" s="734"/>
      <c r="AG100" s="734"/>
      <c r="AH100" s="734"/>
      <c r="AI100" s="734"/>
      <c r="AJ100" s="734"/>
      <c r="AK100" s="734"/>
      <c r="AL100" s="734"/>
      <c r="AM100" s="734"/>
      <c r="AN100" s="734"/>
      <c r="AO100" s="734"/>
      <c r="AP100" s="734"/>
      <c r="AQ100" s="734"/>
      <c r="AR100" s="734"/>
      <c r="AS100" s="734"/>
      <c r="AT100" s="734"/>
      <c r="AU100" s="734"/>
      <c r="AV100" s="734"/>
      <c r="AW100" s="735"/>
      <c r="BB100" s="114">
        <v>23</v>
      </c>
      <c r="BC100" s="117">
        <f>Proposta_Constr_Individual!AO166</f>
        <v>0</v>
      </c>
      <c r="BD100" s="118"/>
      <c r="BE100" s="119">
        <f t="shared" si="0"/>
        <v>0</v>
      </c>
      <c r="BF100" s="120">
        <f t="shared" si="1"/>
        <v>0</v>
      </c>
      <c r="BH100" s="50"/>
    </row>
    <row r="101" spans="1:63" ht="11.1" customHeight="1" x14ac:dyDescent="0.2">
      <c r="C101" s="7"/>
      <c r="D101" s="7"/>
      <c r="F101" s="49"/>
      <c r="G101" s="655" t="s">
        <v>107</v>
      </c>
      <c r="H101" s="656"/>
      <c r="I101" s="656" t="s">
        <v>107</v>
      </c>
      <c r="J101" s="656"/>
      <c r="K101" s="656"/>
      <c r="L101" s="656"/>
      <c r="M101" s="656"/>
      <c r="N101" s="656"/>
      <c r="O101" s="656"/>
      <c r="P101" s="656"/>
      <c r="Q101" s="656"/>
      <c r="R101" s="657"/>
      <c r="S101" s="650">
        <f>Proposta_Constr_Individual!X115</f>
        <v>0</v>
      </c>
      <c r="T101" s="650"/>
      <c r="U101" s="650"/>
      <c r="V101" s="651"/>
      <c r="W101" s="652"/>
      <c r="X101" s="653"/>
      <c r="Y101" s="654">
        <f t="shared" si="2"/>
        <v>0</v>
      </c>
      <c r="Z101" s="654"/>
      <c r="AA101" s="654"/>
      <c r="AB101" s="10"/>
      <c r="AC101" s="634" t="str">
        <f>IF($AS$85="Não","Conforme contrato firmado, o adesivo de obras deve permancer afixado na obra em local de fácil visualização e sua ausência pode configurar impedimento para desembolso.",(IF($AS$85="Sim","O Adesivo afixado deverá aparecer em ao menos uma das fotos do Relatório Fotográfico.","")))</f>
        <v/>
      </c>
      <c r="AD101" s="635"/>
      <c r="AE101" s="635"/>
      <c r="AF101" s="635"/>
      <c r="AG101" s="635"/>
      <c r="AH101" s="635"/>
      <c r="AI101" s="635"/>
      <c r="AJ101" s="635"/>
      <c r="AK101" s="635"/>
      <c r="AL101" s="635"/>
      <c r="AM101" s="635"/>
      <c r="AN101" s="635"/>
      <c r="AO101" s="635"/>
      <c r="AP101" s="635"/>
      <c r="AQ101" s="635"/>
      <c r="AR101" s="635"/>
      <c r="AS101" s="635"/>
      <c r="AT101" s="635"/>
      <c r="AU101" s="635"/>
      <c r="AV101" s="635"/>
      <c r="AW101" s="636"/>
      <c r="BB101" s="114">
        <v>24</v>
      </c>
      <c r="BC101" s="117">
        <f>Proposta_Constr_Individual!AO167</f>
        <v>0</v>
      </c>
      <c r="BD101" s="118"/>
      <c r="BE101" s="119">
        <f t="shared" si="0"/>
        <v>0</v>
      </c>
      <c r="BF101" s="120">
        <f t="shared" si="1"/>
        <v>0</v>
      </c>
      <c r="BH101" s="50"/>
    </row>
    <row r="102" spans="1:63" ht="11.1" customHeight="1" x14ac:dyDescent="0.2">
      <c r="C102" s="7"/>
      <c r="D102" s="7"/>
      <c r="F102" s="49"/>
      <c r="G102" s="655" t="s">
        <v>377</v>
      </c>
      <c r="H102" s="656"/>
      <c r="I102" s="656" t="s">
        <v>377</v>
      </c>
      <c r="J102" s="656"/>
      <c r="K102" s="656"/>
      <c r="L102" s="656"/>
      <c r="M102" s="656"/>
      <c r="N102" s="656"/>
      <c r="O102" s="656"/>
      <c r="P102" s="656"/>
      <c r="Q102" s="656"/>
      <c r="R102" s="657"/>
      <c r="S102" s="650">
        <f>Proposta_Constr_Individual!X116</f>
        <v>0</v>
      </c>
      <c r="T102" s="650"/>
      <c r="U102" s="650"/>
      <c r="V102" s="651"/>
      <c r="W102" s="652"/>
      <c r="X102" s="653"/>
      <c r="Y102" s="654">
        <f t="shared" si="2"/>
        <v>0</v>
      </c>
      <c r="Z102" s="654"/>
      <c r="AA102" s="654"/>
      <c r="AB102" s="10"/>
      <c r="AC102" s="634"/>
      <c r="AD102" s="635"/>
      <c r="AE102" s="635"/>
      <c r="AF102" s="635"/>
      <c r="AG102" s="635"/>
      <c r="AH102" s="635"/>
      <c r="AI102" s="635"/>
      <c r="AJ102" s="635"/>
      <c r="AK102" s="635"/>
      <c r="AL102" s="635"/>
      <c r="AM102" s="635"/>
      <c r="AN102" s="635"/>
      <c r="AO102" s="635"/>
      <c r="AP102" s="635"/>
      <c r="AQ102" s="635"/>
      <c r="AR102" s="635"/>
      <c r="AS102" s="635"/>
      <c r="AT102" s="635"/>
      <c r="AU102" s="635"/>
      <c r="AV102" s="635"/>
      <c r="AW102" s="636"/>
      <c r="BB102" s="114">
        <v>25</v>
      </c>
      <c r="BC102" s="117">
        <f>Proposta_Constr_Individual!AO168</f>
        <v>0</v>
      </c>
      <c r="BD102" s="118"/>
      <c r="BE102" s="119">
        <f t="shared" si="0"/>
        <v>0</v>
      </c>
      <c r="BF102" s="120">
        <f t="shared" si="1"/>
        <v>0</v>
      </c>
      <c r="BH102" s="50"/>
    </row>
    <row r="103" spans="1:63" ht="11.1" customHeight="1" x14ac:dyDescent="0.2">
      <c r="C103" s="7"/>
      <c r="D103" s="7"/>
      <c r="F103" s="49"/>
      <c r="G103" s="655" t="s">
        <v>378</v>
      </c>
      <c r="H103" s="656"/>
      <c r="I103" s="656" t="s">
        <v>378</v>
      </c>
      <c r="J103" s="656"/>
      <c r="K103" s="656"/>
      <c r="L103" s="656"/>
      <c r="M103" s="656"/>
      <c r="N103" s="656"/>
      <c r="O103" s="656"/>
      <c r="P103" s="656"/>
      <c r="Q103" s="656"/>
      <c r="R103" s="657"/>
      <c r="S103" s="650">
        <f>Proposta_Constr_Individual!X117</f>
        <v>0</v>
      </c>
      <c r="T103" s="650"/>
      <c r="U103" s="650"/>
      <c r="V103" s="651"/>
      <c r="W103" s="652"/>
      <c r="X103" s="653"/>
      <c r="Y103" s="658">
        <f t="shared" si="2"/>
        <v>0</v>
      </c>
      <c r="Z103" s="658"/>
      <c r="AA103" s="658"/>
      <c r="AB103" s="10"/>
      <c r="AC103" s="634"/>
      <c r="AD103" s="635"/>
      <c r="AE103" s="635"/>
      <c r="AF103" s="635"/>
      <c r="AG103" s="635"/>
      <c r="AH103" s="635"/>
      <c r="AI103" s="635"/>
      <c r="AJ103" s="635"/>
      <c r="AK103" s="635"/>
      <c r="AL103" s="635"/>
      <c r="AM103" s="635"/>
      <c r="AN103" s="635"/>
      <c r="AO103" s="635"/>
      <c r="AP103" s="635"/>
      <c r="AQ103" s="635"/>
      <c r="AR103" s="635"/>
      <c r="AS103" s="635"/>
      <c r="AT103" s="635"/>
      <c r="AU103" s="635"/>
      <c r="AV103" s="635"/>
      <c r="AW103" s="636"/>
      <c r="BB103" s="114">
        <v>26</v>
      </c>
      <c r="BC103" s="117">
        <f>Proposta_Constr_Individual!AO169</f>
        <v>0</v>
      </c>
      <c r="BD103" s="118"/>
      <c r="BE103" s="119">
        <f t="shared" si="0"/>
        <v>0</v>
      </c>
      <c r="BF103" s="120">
        <f t="shared" si="1"/>
        <v>0</v>
      </c>
    </row>
    <row r="104" spans="1:63" ht="11.1" customHeight="1" x14ac:dyDescent="0.2">
      <c r="C104" s="7"/>
      <c r="D104" s="7"/>
      <c r="F104" s="49"/>
      <c r="G104" s="617" t="s">
        <v>379</v>
      </c>
      <c r="H104" s="618"/>
      <c r="I104" s="618"/>
      <c r="J104" s="618"/>
      <c r="K104" s="618"/>
      <c r="L104" s="618"/>
      <c r="M104" s="618"/>
      <c r="N104" s="618"/>
      <c r="O104" s="618"/>
      <c r="P104" s="618"/>
      <c r="Q104" s="618"/>
      <c r="R104" s="619"/>
      <c r="S104" s="613">
        <f>SUM(S84:U103)</f>
        <v>0</v>
      </c>
      <c r="T104" s="613"/>
      <c r="U104" s="613"/>
      <c r="V104" s="614"/>
      <c r="W104" s="614"/>
      <c r="X104" s="614"/>
      <c r="Y104" s="615">
        <f>SUM(Y84:AA103)</f>
        <v>0</v>
      </c>
      <c r="Z104" s="616"/>
      <c r="AA104" s="616"/>
      <c r="AB104" s="10"/>
      <c r="AC104" s="631" t="str">
        <f>IF($AK$81=0,"",(IF($AQ$92="Atrasada","OBRA EM ATRASO - O CRONOGRAMA NECESSITA DE REPROGRAMAÇÃO",IF($AQ$92="adiantada","OBRA ADIANTADA, AVALIAR COM SUA UNIDADE DE RELACIONAMENTO AS OPÇÕES DE DESEMBOLSO E DE REPROGRAMAÇÃO",IF($AS$91&gt;$AS$82,"OBRA COM PRAZO VENCIDO, NECESSÁRIO REPROGRAMAR O CRONOGRAMA CASO O PERCENTUAL ACUMULADO DE EVOLUÇÃO SEJA INFERIOR A 100%","")))))</f>
        <v/>
      </c>
      <c r="AD104" s="632"/>
      <c r="AE104" s="632"/>
      <c r="AF104" s="632"/>
      <c r="AG104" s="632"/>
      <c r="AH104" s="632"/>
      <c r="AI104" s="632"/>
      <c r="AJ104" s="632"/>
      <c r="AK104" s="632"/>
      <c r="AL104" s="632"/>
      <c r="AM104" s="632"/>
      <c r="AN104" s="632"/>
      <c r="AO104" s="632"/>
      <c r="AP104" s="632"/>
      <c r="AQ104" s="632"/>
      <c r="AR104" s="632"/>
      <c r="AS104" s="632"/>
      <c r="AT104" s="632"/>
      <c r="AU104" s="632"/>
      <c r="AV104" s="632"/>
      <c r="AW104" s="633"/>
      <c r="BB104" s="114">
        <v>27</v>
      </c>
      <c r="BC104" s="117">
        <f>Proposta_Constr_Individual!AO170</f>
        <v>0</v>
      </c>
      <c r="BD104" s="118"/>
      <c r="BE104" s="119">
        <f t="shared" si="0"/>
        <v>0</v>
      </c>
      <c r="BF104" s="120">
        <f t="shared" si="1"/>
        <v>0</v>
      </c>
      <c r="BH104" s="51"/>
    </row>
    <row r="105" spans="1:63" ht="11.1" customHeight="1" x14ac:dyDescent="0.2">
      <c r="C105" s="7"/>
      <c r="D105" s="7"/>
      <c r="F105" s="49"/>
      <c r="G105" s="727" t="s">
        <v>380</v>
      </c>
      <c r="H105" s="728"/>
      <c r="I105" s="728"/>
      <c r="J105" s="728"/>
      <c r="K105" s="728"/>
      <c r="L105" s="728"/>
      <c r="M105" s="728"/>
      <c r="N105" s="728"/>
      <c r="O105" s="728"/>
      <c r="P105" s="728"/>
      <c r="Q105" s="728"/>
      <c r="R105" s="729"/>
      <c r="S105" s="614"/>
      <c r="T105" s="614"/>
      <c r="U105" s="614"/>
      <c r="V105" s="640"/>
      <c r="W105" s="641"/>
      <c r="X105" s="641"/>
      <c r="Y105" s="642">
        <v>0</v>
      </c>
      <c r="Z105" s="643"/>
      <c r="AA105" s="644"/>
      <c r="AB105" s="10"/>
      <c r="AC105" s="634"/>
      <c r="AD105" s="635"/>
      <c r="AE105" s="635"/>
      <c r="AF105" s="635"/>
      <c r="AG105" s="635"/>
      <c r="AH105" s="635"/>
      <c r="AI105" s="635"/>
      <c r="AJ105" s="635"/>
      <c r="AK105" s="635"/>
      <c r="AL105" s="635"/>
      <c r="AM105" s="635"/>
      <c r="AN105" s="635"/>
      <c r="AO105" s="635"/>
      <c r="AP105" s="635"/>
      <c r="AQ105" s="635"/>
      <c r="AR105" s="635"/>
      <c r="AS105" s="635"/>
      <c r="AT105" s="635"/>
      <c r="AU105" s="635"/>
      <c r="AV105" s="635"/>
      <c r="AW105" s="636"/>
      <c r="BB105" s="114">
        <v>28</v>
      </c>
      <c r="BC105" s="117">
        <f>Proposta_Constr_Individual!AO171</f>
        <v>0</v>
      </c>
      <c r="BD105" s="118"/>
      <c r="BE105" s="119">
        <f t="shared" ref="BE105:BE113" si="3">BD105+BE104</f>
        <v>0</v>
      </c>
      <c r="BF105" s="120">
        <f t="shared" si="1"/>
        <v>0</v>
      </c>
      <c r="BH105" s="127"/>
    </row>
    <row r="106" spans="1:63" ht="11.1" customHeight="1" x14ac:dyDescent="0.2">
      <c r="C106" s="7"/>
      <c r="D106" s="7"/>
      <c r="F106" s="49"/>
      <c r="G106" s="730"/>
      <c r="H106" s="731"/>
      <c r="I106" s="731"/>
      <c r="J106" s="731"/>
      <c r="K106" s="731"/>
      <c r="L106" s="731"/>
      <c r="M106" s="731"/>
      <c r="N106" s="731"/>
      <c r="O106" s="731"/>
      <c r="P106" s="731"/>
      <c r="Q106" s="731"/>
      <c r="R106" s="732"/>
      <c r="S106" s="614"/>
      <c r="T106" s="614"/>
      <c r="U106" s="614"/>
      <c r="V106" s="641"/>
      <c r="W106" s="641"/>
      <c r="X106" s="641"/>
      <c r="Y106" s="645"/>
      <c r="Z106" s="646"/>
      <c r="AA106" s="647"/>
      <c r="AB106" s="10"/>
      <c r="AC106" s="634"/>
      <c r="AD106" s="635"/>
      <c r="AE106" s="635"/>
      <c r="AF106" s="635"/>
      <c r="AG106" s="635"/>
      <c r="AH106" s="635"/>
      <c r="AI106" s="635"/>
      <c r="AJ106" s="635"/>
      <c r="AK106" s="635"/>
      <c r="AL106" s="635"/>
      <c r="AM106" s="635"/>
      <c r="AN106" s="635"/>
      <c r="AO106" s="635"/>
      <c r="AP106" s="635"/>
      <c r="AQ106" s="635"/>
      <c r="AR106" s="635"/>
      <c r="AS106" s="635"/>
      <c r="AT106" s="635"/>
      <c r="AU106" s="635"/>
      <c r="AV106" s="635"/>
      <c r="AW106" s="636"/>
      <c r="BB106" s="114">
        <v>29</v>
      </c>
      <c r="BC106" s="117">
        <f>Proposta_Constr_Individual!AO172</f>
        <v>0</v>
      </c>
      <c r="BD106" s="118"/>
      <c r="BE106" s="119">
        <f t="shared" si="3"/>
        <v>0</v>
      </c>
      <c r="BF106" s="120">
        <f t="shared" si="1"/>
        <v>0</v>
      </c>
    </row>
    <row r="107" spans="1:63" ht="11.1" customHeight="1" x14ac:dyDescent="0.2">
      <c r="C107" s="7"/>
      <c r="D107" s="7"/>
      <c r="F107" s="49"/>
      <c r="G107" s="617" t="s">
        <v>381</v>
      </c>
      <c r="H107" s="618"/>
      <c r="I107" s="618"/>
      <c r="J107" s="618"/>
      <c r="K107" s="618"/>
      <c r="L107" s="618"/>
      <c r="M107" s="618"/>
      <c r="N107" s="618"/>
      <c r="O107" s="618"/>
      <c r="P107" s="618"/>
      <c r="Q107" s="618"/>
      <c r="R107" s="619"/>
      <c r="S107" s="614"/>
      <c r="T107" s="614"/>
      <c r="U107" s="614"/>
      <c r="V107" s="614"/>
      <c r="W107" s="614"/>
      <c r="X107" s="614"/>
      <c r="Y107" s="648">
        <f>Y104-Y105</f>
        <v>0</v>
      </c>
      <c r="Z107" s="649"/>
      <c r="AA107" s="649"/>
      <c r="AB107" s="10"/>
      <c r="AC107" s="637"/>
      <c r="AD107" s="638"/>
      <c r="AE107" s="638"/>
      <c r="AF107" s="638"/>
      <c r="AG107" s="638"/>
      <c r="AH107" s="638"/>
      <c r="AI107" s="638"/>
      <c r="AJ107" s="638"/>
      <c r="AK107" s="638"/>
      <c r="AL107" s="638"/>
      <c r="AM107" s="638"/>
      <c r="AN107" s="638"/>
      <c r="AO107" s="638"/>
      <c r="AP107" s="638"/>
      <c r="AQ107" s="638"/>
      <c r="AR107" s="638"/>
      <c r="AS107" s="638"/>
      <c r="AT107" s="638"/>
      <c r="AU107" s="638"/>
      <c r="AV107" s="638"/>
      <c r="AW107" s="639"/>
      <c r="BB107" s="114">
        <v>30</v>
      </c>
      <c r="BC107" s="117">
        <f>Proposta_Constr_Individual!AO173</f>
        <v>0</v>
      </c>
      <c r="BD107" s="118"/>
      <c r="BE107" s="119">
        <f t="shared" si="3"/>
        <v>0</v>
      </c>
      <c r="BF107" s="120">
        <f t="shared" si="1"/>
        <v>0</v>
      </c>
    </row>
    <row r="108" spans="1:63" s="38" customFormat="1" ht="10.15" customHeight="1" x14ac:dyDescent="0.2">
      <c r="A108" s="7"/>
      <c r="B108" s="7"/>
      <c r="C108" s="7"/>
      <c r="D108"/>
      <c r="E108" s="8" t="s">
        <v>34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54"/>
      <c r="AY108" s="178"/>
      <c r="AZ108" s="10"/>
      <c r="BA108"/>
      <c r="BB108" s="114">
        <v>31</v>
      </c>
      <c r="BC108" s="117">
        <f>Proposta_Constr_Individual!AO174</f>
        <v>0</v>
      </c>
      <c r="BD108" s="118"/>
      <c r="BE108" s="119">
        <f t="shared" si="3"/>
        <v>0</v>
      </c>
      <c r="BF108" s="120">
        <f t="shared" ref="BF108:BF113" si="4">IF(OR(BE108+BE107=200,BE108+BE107=0),0,DATE(YEAR(BF107),MONTH(BF107)+1,DAY(BF107)))</f>
        <v>0</v>
      </c>
      <c r="BG108" s="10"/>
      <c r="BH108" s="10"/>
      <c r="BI108" s="10"/>
      <c r="BJ108" s="178"/>
      <c r="BK108" s="11"/>
    </row>
    <row r="109" spans="1:63" ht="11.1" customHeight="1" thickBot="1" x14ac:dyDescent="0.25">
      <c r="C109" s="7"/>
      <c r="D109" s="7"/>
      <c r="F109" s="43"/>
      <c r="G109" s="44" t="s">
        <v>382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5"/>
      <c r="AZ109" s="11"/>
      <c r="BB109" s="114">
        <v>32</v>
      </c>
      <c r="BC109" s="117">
        <f>Proposta_Constr_Individual!AO175</f>
        <v>0</v>
      </c>
      <c r="BD109" s="118"/>
      <c r="BE109" s="119">
        <f t="shared" si="3"/>
        <v>0</v>
      </c>
      <c r="BF109" s="120">
        <f t="shared" si="4"/>
        <v>0</v>
      </c>
      <c r="BH109" s="51"/>
    </row>
    <row r="110" spans="1:63" s="38" customFormat="1" ht="11.45" customHeight="1" x14ac:dyDescent="0.2">
      <c r="A110" s="7"/>
      <c r="B110" s="7"/>
      <c r="C110" s="7"/>
      <c r="D110"/>
      <c r="E110" s="8" t="s">
        <v>34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54"/>
      <c r="AY110" s="178"/>
      <c r="AZ110" s="10"/>
      <c r="BA110"/>
      <c r="BB110" s="114">
        <v>33</v>
      </c>
      <c r="BC110" s="117">
        <f>Proposta_Constr_Individual!AO176</f>
        <v>0</v>
      </c>
      <c r="BD110" s="118"/>
      <c r="BE110" s="119">
        <f t="shared" si="3"/>
        <v>0</v>
      </c>
      <c r="BF110" s="120">
        <f t="shared" si="4"/>
        <v>0</v>
      </c>
      <c r="BG110" s="10"/>
      <c r="BH110" s="10"/>
      <c r="BI110" s="10"/>
      <c r="BJ110" s="178"/>
      <c r="BK110" s="11"/>
    </row>
    <row r="111" spans="1:63" ht="11.1" customHeight="1" x14ac:dyDescent="0.2">
      <c r="C111" s="7"/>
      <c r="D111" s="7"/>
      <c r="F111" s="49"/>
      <c r="G111" s="595"/>
      <c r="H111" s="596"/>
      <c r="I111" s="596"/>
      <c r="J111" s="596"/>
      <c r="K111" s="596"/>
      <c r="L111" s="596"/>
      <c r="M111" s="596"/>
      <c r="N111" s="596"/>
      <c r="O111" s="596"/>
      <c r="P111" s="596"/>
      <c r="Q111" s="596"/>
      <c r="R111" s="596"/>
      <c r="S111" s="596"/>
      <c r="T111" s="596"/>
      <c r="U111" s="596"/>
      <c r="V111" s="596"/>
      <c r="W111" s="596"/>
      <c r="X111" s="596"/>
      <c r="Y111" s="596"/>
      <c r="Z111" s="596"/>
      <c r="AA111" s="597"/>
      <c r="AB111"/>
      <c r="AC111" s="595"/>
      <c r="AD111" s="596"/>
      <c r="AE111" s="596"/>
      <c r="AF111" s="596"/>
      <c r="AG111" s="596"/>
      <c r="AH111" s="596"/>
      <c r="AI111" s="596"/>
      <c r="AJ111" s="596"/>
      <c r="AK111" s="596"/>
      <c r="AL111" s="596"/>
      <c r="AM111" s="596"/>
      <c r="AN111" s="596"/>
      <c r="AO111" s="596"/>
      <c r="AP111" s="596"/>
      <c r="AQ111" s="596"/>
      <c r="AR111" s="596"/>
      <c r="AS111" s="596"/>
      <c r="AT111" s="596"/>
      <c r="AU111" s="596"/>
      <c r="AV111" s="596"/>
      <c r="AW111" s="597"/>
      <c r="AY111" s="10"/>
      <c r="BB111" s="114">
        <v>34</v>
      </c>
      <c r="BC111" s="117">
        <f>Proposta_Constr_Individual!AO177</f>
        <v>0</v>
      </c>
      <c r="BD111" s="118"/>
      <c r="BE111" s="119">
        <f t="shared" si="3"/>
        <v>0</v>
      </c>
      <c r="BF111" s="120">
        <f t="shared" si="4"/>
        <v>0</v>
      </c>
      <c r="BG111" s="51"/>
      <c r="BI111" s="11"/>
      <c r="BJ111" s="178"/>
    </row>
    <row r="112" spans="1:63" ht="11.1" customHeight="1" x14ac:dyDescent="0.2">
      <c r="C112" s="7"/>
      <c r="D112" s="7"/>
      <c r="F112" s="49"/>
      <c r="G112" s="598"/>
      <c r="H112" s="599"/>
      <c r="I112" s="599"/>
      <c r="J112" s="599"/>
      <c r="K112" s="599"/>
      <c r="L112" s="599"/>
      <c r="M112" s="599"/>
      <c r="N112" s="599"/>
      <c r="O112" s="599"/>
      <c r="P112" s="599"/>
      <c r="Q112" s="599"/>
      <c r="R112" s="599"/>
      <c r="S112" s="599"/>
      <c r="T112" s="599"/>
      <c r="U112" s="599"/>
      <c r="V112" s="599"/>
      <c r="W112" s="599"/>
      <c r="X112" s="599"/>
      <c r="Y112" s="599"/>
      <c r="Z112" s="599"/>
      <c r="AA112" s="600"/>
      <c r="AB112"/>
      <c r="AC112" s="598"/>
      <c r="AD112" s="599"/>
      <c r="AE112" s="599"/>
      <c r="AF112" s="599"/>
      <c r="AG112" s="599"/>
      <c r="AH112" s="599"/>
      <c r="AI112" s="599"/>
      <c r="AJ112" s="599"/>
      <c r="AK112" s="599"/>
      <c r="AL112" s="599"/>
      <c r="AM112" s="599"/>
      <c r="AN112" s="599"/>
      <c r="AO112" s="599"/>
      <c r="AP112" s="599"/>
      <c r="AQ112" s="599"/>
      <c r="AR112" s="599"/>
      <c r="AS112" s="599"/>
      <c r="AT112" s="599"/>
      <c r="AU112" s="599"/>
      <c r="AV112" s="599"/>
      <c r="AW112" s="600"/>
      <c r="AY112" s="10"/>
      <c r="BB112" s="114">
        <v>35</v>
      </c>
      <c r="BC112" s="117">
        <f>Proposta_Constr_Individual!AO178</f>
        <v>0</v>
      </c>
      <c r="BD112" s="118"/>
      <c r="BE112" s="119">
        <f t="shared" si="3"/>
        <v>0</v>
      </c>
      <c r="BF112" s="120">
        <f t="shared" si="4"/>
        <v>0</v>
      </c>
      <c r="BG112" s="51"/>
      <c r="BI112" s="11"/>
    </row>
    <row r="113" spans="3:61" ht="11.1" customHeight="1" x14ac:dyDescent="0.2">
      <c r="C113" s="7"/>
      <c r="D113" s="7"/>
      <c r="F113" s="49"/>
      <c r="G113" s="598"/>
      <c r="H113" s="599"/>
      <c r="I113" s="599"/>
      <c r="J113" s="599"/>
      <c r="K113" s="599"/>
      <c r="L113" s="599"/>
      <c r="M113" s="599"/>
      <c r="N113" s="599"/>
      <c r="O113" s="599"/>
      <c r="P113" s="599"/>
      <c r="Q113" s="599"/>
      <c r="R113" s="599"/>
      <c r="S113" s="599"/>
      <c r="T113" s="599"/>
      <c r="U113" s="599"/>
      <c r="V113" s="599"/>
      <c r="W113" s="599"/>
      <c r="X113" s="599"/>
      <c r="Y113" s="599"/>
      <c r="Z113" s="599"/>
      <c r="AA113" s="600"/>
      <c r="AB113"/>
      <c r="AC113" s="598"/>
      <c r="AD113" s="599"/>
      <c r="AE113" s="599"/>
      <c r="AF113" s="599"/>
      <c r="AG113" s="599"/>
      <c r="AH113" s="599"/>
      <c r="AI113" s="599"/>
      <c r="AJ113" s="599"/>
      <c r="AK113" s="599"/>
      <c r="AL113" s="599"/>
      <c r="AM113" s="599"/>
      <c r="AN113" s="599"/>
      <c r="AO113" s="599"/>
      <c r="AP113" s="599"/>
      <c r="AQ113" s="599"/>
      <c r="AR113" s="599"/>
      <c r="AS113" s="599"/>
      <c r="AT113" s="599"/>
      <c r="AU113" s="599"/>
      <c r="AV113" s="599"/>
      <c r="AW113" s="600"/>
      <c r="AY113" s="10"/>
      <c r="BB113" s="114">
        <v>36</v>
      </c>
      <c r="BC113" s="117">
        <f>Proposta_Constr_Individual!AO179</f>
        <v>0</v>
      </c>
      <c r="BD113" s="118"/>
      <c r="BE113" s="119">
        <f t="shared" si="3"/>
        <v>0</v>
      </c>
      <c r="BF113" s="120">
        <f t="shared" si="4"/>
        <v>0</v>
      </c>
      <c r="BG113" s="51"/>
      <c r="BI113" s="11"/>
    </row>
    <row r="114" spans="3:61" ht="11.1" customHeight="1" x14ac:dyDescent="0.2">
      <c r="C114" s="7"/>
      <c r="D114" s="7"/>
      <c r="F114" s="49"/>
      <c r="G114" s="598"/>
      <c r="H114" s="599"/>
      <c r="I114" s="599"/>
      <c r="J114" s="599"/>
      <c r="K114" s="599"/>
      <c r="L114" s="599"/>
      <c r="M114" s="599"/>
      <c r="N114" s="599"/>
      <c r="O114" s="599"/>
      <c r="P114" s="599"/>
      <c r="Q114" s="599"/>
      <c r="R114" s="599"/>
      <c r="S114" s="599"/>
      <c r="T114" s="599"/>
      <c r="U114" s="599"/>
      <c r="V114" s="599"/>
      <c r="W114" s="599"/>
      <c r="X114" s="599"/>
      <c r="Y114" s="599"/>
      <c r="Z114" s="599"/>
      <c r="AA114" s="600"/>
      <c r="AB114"/>
      <c r="AC114" s="598"/>
      <c r="AD114" s="599"/>
      <c r="AE114" s="599"/>
      <c r="AF114" s="599"/>
      <c r="AG114" s="599"/>
      <c r="AH114" s="599"/>
      <c r="AI114" s="599"/>
      <c r="AJ114" s="599"/>
      <c r="AK114" s="599"/>
      <c r="AL114" s="599"/>
      <c r="AM114" s="599"/>
      <c r="AN114" s="599"/>
      <c r="AO114" s="599"/>
      <c r="AP114" s="599"/>
      <c r="AQ114" s="599"/>
      <c r="AR114" s="599"/>
      <c r="AS114" s="599"/>
      <c r="AT114" s="599"/>
      <c r="AU114" s="599"/>
      <c r="AV114" s="599"/>
      <c r="AW114" s="600"/>
      <c r="AY114" s="10"/>
      <c r="BI114" s="11"/>
    </row>
    <row r="115" spans="3:61" ht="11.1" customHeight="1" x14ac:dyDescent="0.2">
      <c r="C115" s="7"/>
      <c r="D115" s="7"/>
      <c r="F115" s="49"/>
      <c r="G115" s="598"/>
      <c r="H115" s="599"/>
      <c r="I115" s="599"/>
      <c r="J115" s="599"/>
      <c r="K115" s="599"/>
      <c r="L115" s="599"/>
      <c r="M115" s="599"/>
      <c r="N115" s="599"/>
      <c r="O115" s="599"/>
      <c r="P115" s="599"/>
      <c r="Q115" s="599"/>
      <c r="R115" s="599"/>
      <c r="S115" s="599"/>
      <c r="T115" s="599"/>
      <c r="U115" s="599"/>
      <c r="V115" s="599"/>
      <c r="W115" s="599"/>
      <c r="X115" s="599"/>
      <c r="Y115" s="599"/>
      <c r="Z115" s="599"/>
      <c r="AA115" s="600"/>
      <c r="AB115"/>
      <c r="AC115" s="598"/>
      <c r="AD115" s="599"/>
      <c r="AE115" s="599"/>
      <c r="AF115" s="599"/>
      <c r="AG115" s="599"/>
      <c r="AH115" s="599"/>
      <c r="AI115" s="599"/>
      <c r="AJ115" s="599"/>
      <c r="AK115" s="599"/>
      <c r="AL115" s="599"/>
      <c r="AM115" s="599"/>
      <c r="AN115" s="599"/>
      <c r="AO115" s="599"/>
      <c r="AP115" s="599"/>
      <c r="AQ115" s="599"/>
      <c r="AR115" s="599"/>
      <c r="AS115" s="599"/>
      <c r="AT115" s="599"/>
      <c r="AU115" s="599"/>
      <c r="AV115" s="599"/>
      <c r="AW115" s="600"/>
      <c r="AY115" s="10"/>
      <c r="BG115" s="50"/>
      <c r="BI115" s="11"/>
    </row>
    <row r="116" spans="3:61" ht="11.1" customHeight="1" x14ac:dyDescent="0.2">
      <c r="C116" s="7"/>
      <c r="D116" s="7"/>
      <c r="F116" s="49"/>
      <c r="G116" s="598"/>
      <c r="H116" s="599"/>
      <c r="I116" s="599"/>
      <c r="J116" s="599"/>
      <c r="K116" s="599"/>
      <c r="L116" s="599"/>
      <c r="M116" s="599"/>
      <c r="N116" s="599"/>
      <c r="O116" s="599"/>
      <c r="P116" s="599"/>
      <c r="Q116" s="599"/>
      <c r="R116" s="599"/>
      <c r="S116" s="599"/>
      <c r="T116" s="599"/>
      <c r="U116" s="599"/>
      <c r="V116" s="599"/>
      <c r="W116" s="599"/>
      <c r="X116" s="599"/>
      <c r="Y116" s="599"/>
      <c r="Z116" s="599"/>
      <c r="AA116" s="600"/>
      <c r="AB116"/>
      <c r="AC116" s="598"/>
      <c r="AD116" s="599"/>
      <c r="AE116" s="599"/>
      <c r="AF116" s="599"/>
      <c r="AG116" s="599"/>
      <c r="AH116" s="599"/>
      <c r="AI116" s="599"/>
      <c r="AJ116" s="599"/>
      <c r="AK116" s="599"/>
      <c r="AL116" s="599"/>
      <c r="AM116" s="599"/>
      <c r="AN116" s="599"/>
      <c r="AO116" s="599"/>
      <c r="AP116" s="599"/>
      <c r="AQ116" s="599"/>
      <c r="AR116" s="599"/>
      <c r="AS116" s="599"/>
      <c r="AT116" s="599"/>
      <c r="AU116" s="599"/>
      <c r="AV116" s="599"/>
      <c r="AW116" s="600"/>
      <c r="AY116" s="10"/>
      <c r="BB116" s="50"/>
      <c r="BG116" s="50"/>
      <c r="BI116" s="11"/>
    </row>
    <row r="117" spans="3:61" ht="11.1" customHeight="1" x14ac:dyDescent="0.2">
      <c r="C117" s="7"/>
      <c r="D117" s="7"/>
      <c r="F117" s="49"/>
      <c r="G117" s="598"/>
      <c r="H117" s="599"/>
      <c r="I117" s="599"/>
      <c r="J117" s="599"/>
      <c r="K117" s="599"/>
      <c r="L117" s="599"/>
      <c r="M117" s="599"/>
      <c r="N117" s="599"/>
      <c r="O117" s="599"/>
      <c r="P117" s="599"/>
      <c r="Q117" s="599"/>
      <c r="R117" s="599"/>
      <c r="S117" s="599"/>
      <c r="T117" s="599"/>
      <c r="U117" s="599"/>
      <c r="V117" s="599"/>
      <c r="W117" s="599"/>
      <c r="X117" s="599"/>
      <c r="Y117" s="599"/>
      <c r="Z117" s="599"/>
      <c r="AA117" s="600"/>
      <c r="AB117"/>
      <c r="AC117" s="598"/>
      <c r="AD117" s="599"/>
      <c r="AE117" s="599"/>
      <c r="AF117" s="599"/>
      <c r="AG117" s="599"/>
      <c r="AH117" s="599"/>
      <c r="AI117" s="599"/>
      <c r="AJ117" s="599"/>
      <c r="AK117" s="599"/>
      <c r="AL117" s="599"/>
      <c r="AM117" s="599"/>
      <c r="AN117" s="599"/>
      <c r="AO117" s="599"/>
      <c r="AP117" s="599"/>
      <c r="AQ117" s="599"/>
      <c r="AR117" s="599"/>
      <c r="AS117" s="599"/>
      <c r="AT117" s="599"/>
      <c r="AU117" s="599"/>
      <c r="AV117" s="599"/>
      <c r="AW117" s="600"/>
      <c r="AY117" s="10"/>
      <c r="BI117" s="11"/>
    </row>
    <row r="118" spans="3:61" ht="11.1" customHeight="1" x14ac:dyDescent="0.2">
      <c r="C118" s="7"/>
      <c r="D118" s="7"/>
      <c r="F118" s="49"/>
      <c r="G118" s="598"/>
      <c r="H118" s="599"/>
      <c r="I118" s="599"/>
      <c r="J118" s="599"/>
      <c r="K118" s="599"/>
      <c r="L118" s="599"/>
      <c r="M118" s="599"/>
      <c r="N118" s="599"/>
      <c r="O118" s="599"/>
      <c r="P118" s="599"/>
      <c r="Q118" s="599"/>
      <c r="R118" s="599"/>
      <c r="S118" s="599"/>
      <c r="T118" s="599"/>
      <c r="U118" s="599"/>
      <c r="V118" s="599"/>
      <c r="W118" s="599"/>
      <c r="X118" s="599"/>
      <c r="Y118" s="599"/>
      <c r="Z118" s="599"/>
      <c r="AA118" s="600"/>
      <c r="AB118"/>
      <c r="AC118" s="598"/>
      <c r="AD118" s="599"/>
      <c r="AE118" s="599"/>
      <c r="AF118" s="599"/>
      <c r="AG118" s="599"/>
      <c r="AH118" s="599"/>
      <c r="AI118" s="599"/>
      <c r="AJ118" s="599"/>
      <c r="AK118" s="599"/>
      <c r="AL118" s="599"/>
      <c r="AM118" s="599"/>
      <c r="AN118" s="599"/>
      <c r="AO118" s="599"/>
      <c r="AP118" s="599"/>
      <c r="AQ118" s="599"/>
      <c r="AR118" s="599"/>
      <c r="AS118" s="599"/>
      <c r="AT118" s="599"/>
      <c r="AU118" s="599"/>
      <c r="AV118" s="599"/>
      <c r="AW118" s="600"/>
      <c r="AY118" s="10"/>
      <c r="BI118" s="11"/>
    </row>
    <row r="119" spans="3:61" ht="11.1" customHeight="1" x14ac:dyDescent="0.2">
      <c r="C119" s="7"/>
      <c r="D119" s="7"/>
      <c r="F119" s="49"/>
      <c r="G119" s="598"/>
      <c r="H119" s="599"/>
      <c r="I119" s="599"/>
      <c r="J119" s="599"/>
      <c r="K119" s="599"/>
      <c r="L119" s="599"/>
      <c r="M119" s="599"/>
      <c r="N119" s="599"/>
      <c r="O119" s="599"/>
      <c r="P119" s="599"/>
      <c r="Q119" s="599"/>
      <c r="R119" s="599"/>
      <c r="S119" s="599"/>
      <c r="T119" s="599"/>
      <c r="U119" s="599"/>
      <c r="V119" s="599"/>
      <c r="W119" s="599"/>
      <c r="X119" s="599"/>
      <c r="Y119" s="599"/>
      <c r="Z119" s="599"/>
      <c r="AA119" s="600"/>
      <c r="AB119"/>
      <c r="AC119" s="598"/>
      <c r="AD119" s="599"/>
      <c r="AE119" s="599"/>
      <c r="AF119" s="599"/>
      <c r="AG119" s="599"/>
      <c r="AH119" s="599"/>
      <c r="AI119" s="599"/>
      <c r="AJ119" s="599"/>
      <c r="AK119" s="599"/>
      <c r="AL119" s="599"/>
      <c r="AM119" s="599"/>
      <c r="AN119" s="599"/>
      <c r="AO119" s="599"/>
      <c r="AP119" s="599"/>
      <c r="AQ119" s="599"/>
      <c r="AR119" s="599"/>
      <c r="AS119" s="599"/>
      <c r="AT119" s="599"/>
      <c r="AU119" s="599"/>
      <c r="AV119" s="599"/>
      <c r="AW119" s="600"/>
      <c r="AY119" s="10"/>
      <c r="BI119" s="11"/>
    </row>
    <row r="120" spans="3:61" ht="11.1" customHeight="1" x14ac:dyDescent="0.2">
      <c r="C120" s="7"/>
      <c r="D120" s="7"/>
      <c r="F120" s="49"/>
      <c r="G120" s="598"/>
      <c r="H120" s="599"/>
      <c r="I120" s="599"/>
      <c r="J120" s="599"/>
      <c r="K120" s="599"/>
      <c r="L120" s="599"/>
      <c r="M120" s="599"/>
      <c r="N120" s="599"/>
      <c r="O120" s="599"/>
      <c r="P120" s="599"/>
      <c r="Q120" s="599"/>
      <c r="R120" s="599"/>
      <c r="S120" s="599"/>
      <c r="T120" s="599"/>
      <c r="U120" s="599"/>
      <c r="V120" s="599"/>
      <c r="W120" s="599"/>
      <c r="X120" s="599"/>
      <c r="Y120" s="599"/>
      <c r="Z120" s="599"/>
      <c r="AA120" s="600"/>
      <c r="AB120"/>
      <c r="AC120" s="598"/>
      <c r="AD120" s="599"/>
      <c r="AE120" s="599"/>
      <c r="AF120" s="599"/>
      <c r="AG120" s="599"/>
      <c r="AH120" s="599"/>
      <c r="AI120" s="599"/>
      <c r="AJ120" s="599"/>
      <c r="AK120" s="599"/>
      <c r="AL120" s="599"/>
      <c r="AM120" s="599"/>
      <c r="AN120" s="599"/>
      <c r="AO120" s="599"/>
      <c r="AP120" s="599"/>
      <c r="AQ120" s="599"/>
      <c r="AR120" s="599"/>
      <c r="AS120" s="599"/>
      <c r="AT120" s="599"/>
      <c r="AU120" s="599"/>
      <c r="AV120" s="599"/>
      <c r="AW120" s="600"/>
      <c r="AY120" s="10"/>
      <c r="BI120" s="11"/>
    </row>
    <row r="121" spans="3:61" ht="11.1" customHeight="1" x14ac:dyDescent="0.2">
      <c r="C121" s="7"/>
      <c r="D121" s="7"/>
      <c r="F121" s="49"/>
      <c r="G121" s="598"/>
      <c r="H121" s="599"/>
      <c r="I121" s="599"/>
      <c r="J121" s="599"/>
      <c r="K121" s="599"/>
      <c r="L121" s="599"/>
      <c r="M121" s="599"/>
      <c r="N121" s="599"/>
      <c r="O121" s="599"/>
      <c r="P121" s="599"/>
      <c r="Q121" s="599"/>
      <c r="R121" s="599"/>
      <c r="S121" s="599"/>
      <c r="T121" s="599"/>
      <c r="U121" s="599"/>
      <c r="V121" s="599"/>
      <c r="W121" s="599"/>
      <c r="X121" s="599"/>
      <c r="Y121" s="599"/>
      <c r="Z121" s="599"/>
      <c r="AA121" s="600"/>
      <c r="AB121"/>
      <c r="AC121" s="598"/>
      <c r="AD121" s="599"/>
      <c r="AE121" s="599"/>
      <c r="AF121" s="599"/>
      <c r="AG121" s="599"/>
      <c r="AH121" s="599"/>
      <c r="AI121" s="599"/>
      <c r="AJ121" s="599"/>
      <c r="AK121" s="599"/>
      <c r="AL121" s="599"/>
      <c r="AM121" s="599"/>
      <c r="AN121" s="599"/>
      <c r="AO121" s="599"/>
      <c r="AP121" s="599"/>
      <c r="AQ121" s="599"/>
      <c r="AR121" s="599"/>
      <c r="AS121" s="599"/>
      <c r="AT121" s="599"/>
      <c r="AU121" s="599"/>
      <c r="AV121" s="599"/>
      <c r="AW121" s="600"/>
      <c r="AY121" s="10"/>
      <c r="BI121" s="11"/>
    </row>
    <row r="122" spans="3:61" ht="11.1" customHeight="1" x14ac:dyDescent="0.2">
      <c r="C122" s="7"/>
      <c r="D122" s="7"/>
      <c r="F122" s="49"/>
      <c r="G122" s="598"/>
      <c r="H122" s="599"/>
      <c r="I122" s="599"/>
      <c r="J122" s="599"/>
      <c r="K122" s="599"/>
      <c r="L122" s="599"/>
      <c r="M122" s="599"/>
      <c r="N122" s="599"/>
      <c r="O122" s="599"/>
      <c r="P122" s="599"/>
      <c r="Q122" s="599"/>
      <c r="R122" s="599"/>
      <c r="S122" s="599"/>
      <c r="T122" s="599"/>
      <c r="U122" s="599"/>
      <c r="V122" s="599"/>
      <c r="W122" s="599"/>
      <c r="X122" s="599"/>
      <c r="Y122" s="599"/>
      <c r="Z122" s="599"/>
      <c r="AA122" s="600"/>
      <c r="AB122"/>
      <c r="AC122" s="598"/>
      <c r="AD122" s="599"/>
      <c r="AE122" s="599"/>
      <c r="AF122" s="599"/>
      <c r="AG122" s="599"/>
      <c r="AH122" s="599"/>
      <c r="AI122" s="599"/>
      <c r="AJ122" s="599"/>
      <c r="AK122" s="599"/>
      <c r="AL122" s="599"/>
      <c r="AM122" s="599"/>
      <c r="AN122" s="599"/>
      <c r="AO122" s="599"/>
      <c r="AP122" s="599"/>
      <c r="AQ122" s="599"/>
      <c r="AR122" s="599"/>
      <c r="AS122" s="599"/>
      <c r="AT122" s="599"/>
      <c r="AU122" s="599"/>
      <c r="AV122" s="599"/>
      <c r="AW122" s="600"/>
      <c r="AY122" s="10"/>
      <c r="BI122" s="11"/>
    </row>
    <row r="123" spans="3:61" ht="11.1" customHeight="1" x14ac:dyDescent="0.2">
      <c r="C123" s="7"/>
      <c r="D123" s="7"/>
      <c r="F123" s="49"/>
      <c r="G123" s="598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600"/>
      <c r="AB123"/>
      <c r="AC123" s="598"/>
      <c r="AD123" s="599"/>
      <c r="AE123" s="599"/>
      <c r="AF123" s="599"/>
      <c r="AG123" s="599"/>
      <c r="AH123" s="599"/>
      <c r="AI123" s="599"/>
      <c r="AJ123" s="599"/>
      <c r="AK123" s="599"/>
      <c r="AL123" s="599"/>
      <c r="AM123" s="599"/>
      <c r="AN123" s="599"/>
      <c r="AO123" s="599"/>
      <c r="AP123" s="599"/>
      <c r="AQ123" s="599"/>
      <c r="AR123" s="599"/>
      <c r="AS123" s="599"/>
      <c r="AT123" s="599"/>
      <c r="AU123" s="599"/>
      <c r="AV123" s="599"/>
      <c r="AW123" s="600"/>
      <c r="AY123" s="10"/>
      <c r="BI123" s="11"/>
    </row>
    <row r="124" spans="3:61" ht="11.1" customHeight="1" x14ac:dyDescent="0.2">
      <c r="C124" s="7"/>
      <c r="D124" s="7"/>
      <c r="F124" s="49"/>
      <c r="G124" s="598"/>
      <c r="H124" s="599"/>
      <c r="I124" s="599"/>
      <c r="J124" s="599"/>
      <c r="K124" s="599"/>
      <c r="L124" s="599"/>
      <c r="M124" s="599"/>
      <c r="N124" s="599"/>
      <c r="O124" s="599"/>
      <c r="P124" s="599"/>
      <c r="Q124" s="599"/>
      <c r="R124" s="599"/>
      <c r="S124" s="599"/>
      <c r="T124" s="599"/>
      <c r="U124" s="599"/>
      <c r="V124" s="599"/>
      <c r="W124" s="599"/>
      <c r="X124" s="599"/>
      <c r="Y124" s="599"/>
      <c r="Z124" s="599"/>
      <c r="AA124" s="600"/>
      <c r="AB124"/>
      <c r="AC124" s="598"/>
      <c r="AD124" s="599"/>
      <c r="AE124" s="599"/>
      <c r="AF124" s="599"/>
      <c r="AG124" s="599"/>
      <c r="AH124" s="599"/>
      <c r="AI124" s="599"/>
      <c r="AJ124" s="599"/>
      <c r="AK124" s="599"/>
      <c r="AL124" s="599"/>
      <c r="AM124" s="599"/>
      <c r="AN124" s="599"/>
      <c r="AO124" s="599"/>
      <c r="AP124" s="599"/>
      <c r="AQ124" s="599"/>
      <c r="AR124" s="599"/>
      <c r="AS124" s="599"/>
      <c r="AT124" s="599"/>
      <c r="AU124" s="599"/>
      <c r="AV124" s="599"/>
      <c r="AW124" s="600"/>
      <c r="AY124" s="10"/>
      <c r="BI124" s="11"/>
    </row>
    <row r="125" spans="3:61" ht="11.1" customHeight="1" x14ac:dyDescent="0.2">
      <c r="C125" s="7"/>
      <c r="D125" s="7"/>
      <c r="F125" s="49"/>
      <c r="G125" s="267" t="s">
        <v>181</v>
      </c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9"/>
      <c r="AB125"/>
      <c r="AC125" s="267" t="s">
        <v>181</v>
      </c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9"/>
      <c r="AY125" s="10"/>
      <c r="BI125" s="11"/>
    </row>
    <row r="126" spans="3:61" ht="11.1" customHeight="1" x14ac:dyDescent="0.2">
      <c r="C126" s="7"/>
      <c r="D126" s="7"/>
      <c r="F126" s="49"/>
      <c r="G126" s="270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2"/>
      <c r="AB126"/>
      <c r="AC126" s="270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2"/>
      <c r="AY126" s="10"/>
      <c r="BI126" s="11"/>
    </row>
    <row r="127" spans="3:61" ht="11.1" customHeight="1" x14ac:dyDescent="0.2">
      <c r="C127" s="7"/>
      <c r="D127" s="7"/>
      <c r="F127" s="49"/>
      <c r="G127" s="595"/>
      <c r="H127" s="596"/>
      <c r="I127" s="596"/>
      <c r="J127" s="596"/>
      <c r="K127" s="596"/>
      <c r="L127" s="596"/>
      <c r="M127" s="596"/>
      <c r="N127" s="596"/>
      <c r="O127" s="596"/>
      <c r="P127" s="596"/>
      <c r="Q127" s="596"/>
      <c r="R127" s="596"/>
      <c r="S127" s="596"/>
      <c r="T127" s="596"/>
      <c r="U127" s="596"/>
      <c r="V127" s="596"/>
      <c r="W127" s="596"/>
      <c r="X127" s="596"/>
      <c r="Y127" s="596"/>
      <c r="Z127" s="596"/>
      <c r="AA127" s="597"/>
      <c r="AB127"/>
      <c r="AC127" s="595"/>
      <c r="AD127" s="596"/>
      <c r="AE127" s="596"/>
      <c r="AF127" s="596"/>
      <c r="AG127" s="596"/>
      <c r="AH127" s="596"/>
      <c r="AI127" s="596"/>
      <c r="AJ127" s="596"/>
      <c r="AK127" s="596"/>
      <c r="AL127" s="596"/>
      <c r="AM127" s="596"/>
      <c r="AN127" s="596"/>
      <c r="AO127" s="596"/>
      <c r="AP127" s="596"/>
      <c r="AQ127" s="596"/>
      <c r="AR127" s="596"/>
      <c r="AS127" s="596"/>
      <c r="AT127" s="596"/>
      <c r="AU127" s="596"/>
      <c r="AV127" s="596"/>
      <c r="AW127" s="597"/>
      <c r="AY127" s="10"/>
      <c r="BI127" s="11"/>
    </row>
    <row r="128" spans="3:61" ht="11.1" customHeight="1" x14ac:dyDescent="0.2">
      <c r="C128" s="7"/>
      <c r="D128" s="7"/>
      <c r="F128" s="49"/>
      <c r="G128" s="598"/>
      <c r="H128" s="599"/>
      <c r="I128" s="599"/>
      <c r="J128" s="599"/>
      <c r="K128" s="599"/>
      <c r="L128" s="599"/>
      <c r="M128" s="599"/>
      <c r="N128" s="599"/>
      <c r="O128" s="599"/>
      <c r="P128" s="599"/>
      <c r="Q128" s="599"/>
      <c r="R128" s="599"/>
      <c r="S128" s="599"/>
      <c r="T128" s="599"/>
      <c r="U128" s="599"/>
      <c r="V128" s="599"/>
      <c r="W128" s="599"/>
      <c r="X128" s="599"/>
      <c r="Y128" s="599"/>
      <c r="Z128" s="599"/>
      <c r="AA128" s="600"/>
      <c r="AB128"/>
      <c r="AC128" s="598"/>
      <c r="AD128" s="599"/>
      <c r="AE128" s="599"/>
      <c r="AF128" s="599"/>
      <c r="AG128" s="599"/>
      <c r="AH128" s="599"/>
      <c r="AI128" s="599"/>
      <c r="AJ128" s="599"/>
      <c r="AK128" s="599"/>
      <c r="AL128" s="599"/>
      <c r="AM128" s="599"/>
      <c r="AN128" s="599"/>
      <c r="AO128" s="599"/>
      <c r="AP128" s="599"/>
      <c r="AQ128" s="599"/>
      <c r="AR128" s="599"/>
      <c r="AS128" s="599"/>
      <c r="AT128" s="599"/>
      <c r="AU128" s="599"/>
      <c r="AV128" s="599"/>
      <c r="AW128" s="600"/>
      <c r="AY128" s="10"/>
      <c r="BI128" s="11"/>
    </row>
    <row r="129" spans="3:61" ht="11.1" customHeight="1" x14ac:dyDescent="0.2">
      <c r="C129" s="7"/>
      <c r="D129" s="7"/>
      <c r="F129" s="49"/>
      <c r="G129" s="598"/>
      <c r="H129" s="599"/>
      <c r="I129" s="599"/>
      <c r="J129" s="599"/>
      <c r="K129" s="599"/>
      <c r="L129" s="599"/>
      <c r="M129" s="599"/>
      <c r="N129" s="599"/>
      <c r="O129" s="599"/>
      <c r="P129" s="599"/>
      <c r="Q129" s="599"/>
      <c r="R129" s="599"/>
      <c r="S129" s="599"/>
      <c r="T129" s="599"/>
      <c r="U129" s="599"/>
      <c r="V129" s="599"/>
      <c r="W129" s="599"/>
      <c r="X129" s="599"/>
      <c r="Y129" s="599"/>
      <c r="Z129" s="599"/>
      <c r="AA129" s="600"/>
      <c r="AB129"/>
      <c r="AC129" s="598"/>
      <c r="AD129" s="599"/>
      <c r="AE129" s="599"/>
      <c r="AF129" s="599"/>
      <c r="AG129" s="599"/>
      <c r="AH129" s="599"/>
      <c r="AI129" s="599"/>
      <c r="AJ129" s="599"/>
      <c r="AK129" s="599"/>
      <c r="AL129" s="599"/>
      <c r="AM129" s="599"/>
      <c r="AN129" s="599"/>
      <c r="AO129" s="599"/>
      <c r="AP129" s="599"/>
      <c r="AQ129" s="599"/>
      <c r="AR129" s="599"/>
      <c r="AS129" s="599"/>
      <c r="AT129" s="599"/>
      <c r="AU129" s="599"/>
      <c r="AV129" s="599"/>
      <c r="AW129" s="600"/>
      <c r="AY129" s="10"/>
      <c r="BI129" s="11"/>
    </row>
    <row r="130" spans="3:61" ht="11.1" customHeight="1" x14ac:dyDescent="0.2">
      <c r="C130" s="7"/>
      <c r="D130" s="7"/>
      <c r="F130" s="49"/>
      <c r="G130" s="598"/>
      <c r="H130" s="599"/>
      <c r="I130" s="599"/>
      <c r="J130" s="599"/>
      <c r="K130" s="599"/>
      <c r="L130" s="599"/>
      <c r="M130" s="599"/>
      <c r="N130" s="599"/>
      <c r="O130" s="599"/>
      <c r="P130" s="599"/>
      <c r="Q130" s="599"/>
      <c r="R130" s="599"/>
      <c r="S130" s="599"/>
      <c r="T130" s="599"/>
      <c r="U130" s="599"/>
      <c r="V130" s="599"/>
      <c r="W130" s="599"/>
      <c r="X130" s="599"/>
      <c r="Y130" s="599"/>
      <c r="Z130" s="599"/>
      <c r="AA130" s="600"/>
      <c r="AB130"/>
      <c r="AC130" s="598"/>
      <c r="AD130" s="599"/>
      <c r="AE130" s="599"/>
      <c r="AF130" s="599"/>
      <c r="AG130" s="599"/>
      <c r="AH130" s="599"/>
      <c r="AI130" s="599"/>
      <c r="AJ130" s="599"/>
      <c r="AK130" s="599"/>
      <c r="AL130" s="599"/>
      <c r="AM130" s="599"/>
      <c r="AN130" s="599"/>
      <c r="AO130" s="599"/>
      <c r="AP130" s="599"/>
      <c r="AQ130" s="599"/>
      <c r="AR130" s="599"/>
      <c r="AS130" s="599"/>
      <c r="AT130" s="599"/>
      <c r="AU130" s="599"/>
      <c r="AV130" s="599"/>
      <c r="AW130" s="600"/>
      <c r="AY130" s="10"/>
      <c r="BI130" s="11"/>
    </row>
    <row r="131" spans="3:61" ht="11.1" customHeight="1" x14ac:dyDescent="0.2">
      <c r="C131" s="7"/>
      <c r="D131" s="7"/>
      <c r="F131" s="49"/>
      <c r="G131" s="598"/>
      <c r="H131" s="599"/>
      <c r="I131" s="599"/>
      <c r="J131" s="599"/>
      <c r="K131" s="599"/>
      <c r="L131" s="599"/>
      <c r="M131" s="599"/>
      <c r="N131" s="599"/>
      <c r="O131" s="599"/>
      <c r="P131" s="599"/>
      <c r="Q131" s="599"/>
      <c r="R131" s="599"/>
      <c r="S131" s="599"/>
      <c r="T131" s="599"/>
      <c r="U131" s="599"/>
      <c r="V131" s="599"/>
      <c r="W131" s="599"/>
      <c r="X131" s="599"/>
      <c r="Y131" s="599"/>
      <c r="Z131" s="599"/>
      <c r="AA131" s="600"/>
      <c r="AB131"/>
      <c r="AC131" s="598"/>
      <c r="AD131" s="599"/>
      <c r="AE131" s="599"/>
      <c r="AF131" s="599"/>
      <c r="AG131" s="599"/>
      <c r="AH131" s="599"/>
      <c r="AI131" s="599"/>
      <c r="AJ131" s="599"/>
      <c r="AK131" s="599"/>
      <c r="AL131" s="599"/>
      <c r="AM131" s="599"/>
      <c r="AN131" s="599"/>
      <c r="AO131" s="599"/>
      <c r="AP131" s="599"/>
      <c r="AQ131" s="599"/>
      <c r="AR131" s="599"/>
      <c r="AS131" s="599"/>
      <c r="AT131" s="599"/>
      <c r="AU131" s="599"/>
      <c r="AV131" s="599"/>
      <c r="AW131" s="600"/>
      <c r="AY131" s="10"/>
      <c r="BI131" s="11"/>
    </row>
    <row r="132" spans="3:61" ht="11.1" customHeight="1" x14ac:dyDescent="0.2">
      <c r="C132" s="7"/>
      <c r="D132" s="7"/>
      <c r="F132" s="49"/>
      <c r="G132" s="598"/>
      <c r="H132" s="599"/>
      <c r="I132" s="599"/>
      <c r="J132" s="599"/>
      <c r="K132" s="599"/>
      <c r="L132" s="599"/>
      <c r="M132" s="599"/>
      <c r="N132" s="599"/>
      <c r="O132" s="599"/>
      <c r="P132" s="599"/>
      <c r="Q132" s="599"/>
      <c r="R132" s="599"/>
      <c r="S132" s="599"/>
      <c r="T132" s="599"/>
      <c r="U132" s="599"/>
      <c r="V132" s="599"/>
      <c r="W132" s="599"/>
      <c r="X132" s="599"/>
      <c r="Y132" s="599"/>
      <c r="Z132" s="599"/>
      <c r="AA132" s="600"/>
      <c r="AB132"/>
      <c r="AC132" s="598"/>
      <c r="AD132" s="599"/>
      <c r="AE132" s="599"/>
      <c r="AF132" s="599"/>
      <c r="AG132" s="599"/>
      <c r="AH132" s="599"/>
      <c r="AI132" s="599"/>
      <c r="AJ132" s="599"/>
      <c r="AK132" s="599"/>
      <c r="AL132" s="599"/>
      <c r="AM132" s="599"/>
      <c r="AN132" s="599"/>
      <c r="AO132" s="599"/>
      <c r="AP132" s="599"/>
      <c r="AQ132" s="599"/>
      <c r="AR132" s="599"/>
      <c r="AS132" s="599"/>
      <c r="AT132" s="599"/>
      <c r="AU132" s="599"/>
      <c r="AV132" s="599"/>
      <c r="AW132" s="600"/>
      <c r="AY132" s="10"/>
      <c r="BI132" s="11"/>
    </row>
    <row r="133" spans="3:61" ht="11.1" customHeight="1" x14ac:dyDescent="0.2">
      <c r="C133" s="7"/>
      <c r="D133" s="7"/>
      <c r="F133" s="49"/>
      <c r="G133" s="598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600"/>
      <c r="AB133"/>
      <c r="AC133" s="598"/>
      <c r="AD133" s="599"/>
      <c r="AE133" s="599"/>
      <c r="AF133" s="599"/>
      <c r="AG133" s="599"/>
      <c r="AH133" s="599"/>
      <c r="AI133" s="599"/>
      <c r="AJ133" s="599"/>
      <c r="AK133" s="599"/>
      <c r="AL133" s="599"/>
      <c r="AM133" s="599"/>
      <c r="AN133" s="599"/>
      <c r="AO133" s="599"/>
      <c r="AP133" s="599"/>
      <c r="AQ133" s="599"/>
      <c r="AR133" s="599"/>
      <c r="AS133" s="599"/>
      <c r="AT133" s="599"/>
      <c r="AU133" s="599"/>
      <c r="AV133" s="599"/>
      <c r="AW133" s="600"/>
      <c r="AY133" s="10"/>
      <c r="BI133" s="11"/>
    </row>
    <row r="134" spans="3:61" ht="11.1" customHeight="1" x14ac:dyDescent="0.2">
      <c r="C134" s="7"/>
      <c r="D134" s="7"/>
      <c r="F134" s="49"/>
      <c r="G134" s="598"/>
      <c r="H134" s="599"/>
      <c r="I134" s="599"/>
      <c r="J134" s="599"/>
      <c r="K134" s="599"/>
      <c r="L134" s="599"/>
      <c r="M134" s="599"/>
      <c r="N134" s="599"/>
      <c r="O134" s="599"/>
      <c r="P134" s="599"/>
      <c r="Q134" s="599"/>
      <c r="R134" s="599"/>
      <c r="S134" s="599"/>
      <c r="T134" s="599"/>
      <c r="U134" s="599"/>
      <c r="V134" s="599"/>
      <c r="W134" s="599"/>
      <c r="X134" s="599"/>
      <c r="Y134" s="599"/>
      <c r="Z134" s="599"/>
      <c r="AA134" s="600"/>
      <c r="AB134"/>
      <c r="AC134" s="598"/>
      <c r="AD134" s="599"/>
      <c r="AE134" s="599"/>
      <c r="AF134" s="599"/>
      <c r="AG134" s="599"/>
      <c r="AH134" s="599"/>
      <c r="AI134" s="599"/>
      <c r="AJ134" s="599"/>
      <c r="AK134" s="599"/>
      <c r="AL134" s="599"/>
      <c r="AM134" s="599"/>
      <c r="AN134" s="599"/>
      <c r="AO134" s="599"/>
      <c r="AP134" s="599"/>
      <c r="AQ134" s="599"/>
      <c r="AR134" s="599"/>
      <c r="AS134" s="599"/>
      <c r="AT134" s="599"/>
      <c r="AU134" s="599"/>
      <c r="AV134" s="599"/>
      <c r="AW134" s="600"/>
      <c r="AY134" s="10"/>
      <c r="BI134" s="11"/>
    </row>
    <row r="135" spans="3:61" ht="11.1" customHeight="1" x14ac:dyDescent="0.2">
      <c r="C135" s="7"/>
      <c r="D135" s="7"/>
      <c r="F135" s="49"/>
      <c r="G135" s="598"/>
      <c r="H135" s="599"/>
      <c r="I135" s="599"/>
      <c r="J135" s="599"/>
      <c r="K135" s="599"/>
      <c r="L135" s="599"/>
      <c r="M135" s="599"/>
      <c r="N135" s="599"/>
      <c r="O135" s="599"/>
      <c r="P135" s="599"/>
      <c r="Q135" s="599"/>
      <c r="R135" s="599"/>
      <c r="S135" s="599"/>
      <c r="T135" s="599"/>
      <c r="U135" s="599"/>
      <c r="V135" s="599"/>
      <c r="W135" s="599"/>
      <c r="X135" s="599"/>
      <c r="Y135" s="599"/>
      <c r="Z135" s="599"/>
      <c r="AA135" s="600"/>
      <c r="AB135"/>
      <c r="AC135" s="598"/>
      <c r="AD135" s="599"/>
      <c r="AE135" s="599"/>
      <c r="AF135" s="599"/>
      <c r="AG135" s="599"/>
      <c r="AH135" s="599"/>
      <c r="AI135" s="599"/>
      <c r="AJ135" s="599"/>
      <c r="AK135" s="599"/>
      <c r="AL135" s="599"/>
      <c r="AM135" s="599"/>
      <c r="AN135" s="599"/>
      <c r="AO135" s="599"/>
      <c r="AP135" s="599"/>
      <c r="AQ135" s="599"/>
      <c r="AR135" s="599"/>
      <c r="AS135" s="599"/>
      <c r="AT135" s="599"/>
      <c r="AU135" s="599"/>
      <c r="AV135" s="599"/>
      <c r="AW135" s="600"/>
      <c r="AY135" s="10"/>
      <c r="BI135" s="11"/>
    </row>
    <row r="136" spans="3:61" ht="11.1" customHeight="1" x14ac:dyDescent="0.2">
      <c r="C136" s="7"/>
      <c r="D136" s="7"/>
      <c r="F136" s="49"/>
      <c r="G136" s="598"/>
      <c r="H136" s="599"/>
      <c r="I136" s="599"/>
      <c r="J136" s="599"/>
      <c r="K136" s="599"/>
      <c r="L136" s="599"/>
      <c r="M136" s="599"/>
      <c r="N136" s="599"/>
      <c r="O136" s="599"/>
      <c r="P136" s="599"/>
      <c r="Q136" s="599"/>
      <c r="R136" s="599"/>
      <c r="S136" s="599"/>
      <c r="T136" s="599"/>
      <c r="U136" s="599"/>
      <c r="V136" s="599"/>
      <c r="W136" s="599"/>
      <c r="X136" s="599"/>
      <c r="Y136" s="599"/>
      <c r="Z136" s="599"/>
      <c r="AA136" s="600"/>
      <c r="AB136"/>
      <c r="AC136" s="598"/>
      <c r="AD136" s="599"/>
      <c r="AE136" s="599"/>
      <c r="AF136" s="599"/>
      <c r="AG136" s="599"/>
      <c r="AH136" s="599"/>
      <c r="AI136" s="599"/>
      <c r="AJ136" s="599"/>
      <c r="AK136" s="599"/>
      <c r="AL136" s="599"/>
      <c r="AM136" s="599"/>
      <c r="AN136" s="599"/>
      <c r="AO136" s="599"/>
      <c r="AP136" s="599"/>
      <c r="AQ136" s="599"/>
      <c r="AR136" s="599"/>
      <c r="AS136" s="599"/>
      <c r="AT136" s="599"/>
      <c r="AU136" s="599"/>
      <c r="AV136" s="599"/>
      <c r="AW136" s="600"/>
      <c r="AY136" s="10"/>
      <c r="BI136" s="11"/>
    </row>
    <row r="137" spans="3:61" ht="11.1" customHeight="1" x14ac:dyDescent="0.2">
      <c r="C137" s="7"/>
      <c r="D137" s="7"/>
      <c r="F137" s="49"/>
      <c r="G137" s="598"/>
      <c r="H137" s="599"/>
      <c r="I137" s="599"/>
      <c r="J137" s="599"/>
      <c r="K137" s="599"/>
      <c r="L137" s="599"/>
      <c r="M137" s="599"/>
      <c r="N137" s="599"/>
      <c r="O137" s="599"/>
      <c r="P137" s="599"/>
      <c r="Q137" s="599"/>
      <c r="R137" s="599"/>
      <c r="S137" s="599"/>
      <c r="T137" s="599"/>
      <c r="U137" s="599"/>
      <c r="V137" s="599"/>
      <c r="W137" s="599"/>
      <c r="X137" s="599"/>
      <c r="Y137" s="599"/>
      <c r="Z137" s="599"/>
      <c r="AA137" s="600"/>
      <c r="AB137"/>
      <c r="AC137" s="598"/>
      <c r="AD137" s="599"/>
      <c r="AE137" s="599"/>
      <c r="AF137" s="599"/>
      <c r="AG137" s="599"/>
      <c r="AH137" s="599"/>
      <c r="AI137" s="599"/>
      <c r="AJ137" s="599"/>
      <c r="AK137" s="599"/>
      <c r="AL137" s="599"/>
      <c r="AM137" s="599"/>
      <c r="AN137" s="599"/>
      <c r="AO137" s="599"/>
      <c r="AP137" s="599"/>
      <c r="AQ137" s="599"/>
      <c r="AR137" s="599"/>
      <c r="AS137" s="599"/>
      <c r="AT137" s="599"/>
      <c r="AU137" s="599"/>
      <c r="AV137" s="599"/>
      <c r="AW137" s="600"/>
      <c r="AY137" s="10"/>
      <c r="BI137" s="11"/>
    </row>
    <row r="138" spans="3:61" ht="11.1" customHeight="1" x14ac:dyDescent="0.2">
      <c r="C138" s="7"/>
      <c r="D138" s="7"/>
      <c r="F138" s="49"/>
      <c r="G138" s="598"/>
      <c r="H138" s="599"/>
      <c r="I138" s="599"/>
      <c r="J138" s="599"/>
      <c r="K138" s="599"/>
      <c r="L138" s="599"/>
      <c r="M138" s="599"/>
      <c r="N138" s="599"/>
      <c r="O138" s="599"/>
      <c r="P138" s="599"/>
      <c r="Q138" s="599"/>
      <c r="R138" s="599"/>
      <c r="S138" s="599"/>
      <c r="T138" s="599"/>
      <c r="U138" s="599"/>
      <c r="V138" s="599"/>
      <c r="W138" s="599"/>
      <c r="X138" s="599"/>
      <c r="Y138" s="599"/>
      <c r="Z138" s="599"/>
      <c r="AA138" s="600"/>
      <c r="AB138"/>
      <c r="AC138" s="598"/>
      <c r="AD138" s="599"/>
      <c r="AE138" s="599"/>
      <c r="AF138" s="599"/>
      <c r="AG138" s="599"/>
      <c r="AH138" s="599"/>
      <c r="AI138" s="599"/>
      <c r="AJ138" s="599"/>
      <c r="AK138" s="599"/>
      <c r="AL138" s="599"/>
      <c r="AM138" s="599"/>
      <c r="AN138" s="599"/>
      <c r="AO138" s="599"/>
      <c r="AP138" s="599"/>
      <c r="AQ138" s="599"/>
      <c r="AR138" s="599"/>
      <c r="AS138" s="599"/>
      <c r="AT138" s="599"/>
      <c r="AU138" s="599"/>
      <c r="AV138" s="599"/>
      <c r="AW138" s="600"/>
      <c r="AY138" s="10"/>
      <c r="BI138" s="11"/>
    </row>
    <row r="139" spans="3:61" ht="11.1" customHeight="1" x14ac:dyDescent="0.2">
      <c r="C139" s="7"/>
      <c r="D139" s="7"/>
      <c r="F139" s="49"/>
      <c r="G139" s="598"/>
      <c r="H139" s="599"/>
      <c r="I139" s="599"/>
      <c r="J139" s="599"/>
      <c r="K139" s="599"/>
      <c r="L139" s="599"/>
      <c r="M139" s="599"/>
      <c r="N139" s="599"/>
      <c r="O139" s="599"/>
      <c r="P139" s="599"/>
      <c r="Q139" s="599"/>
      <c r="R139" s="599"/>
      <c r="S139" s="599"/>
      <c r="T139" s="599"/>
      <c r="U139" s="599"/>
      <c r="V139" s="599"/>
      <c r="W139" s="599"/>
      <c r="X139" s="599"/>
      <c r="Y139" s="599"/>
      <c r="Z139" s="599"/>
      <c r="AA139" s="600"/>
      <c r="AB139"/>
      <c r="AC139" s="598"/>
      <c r="AD139" s="599"/>
      <c r="AE139" s="599"/>
      <c r="AF139" s="599"/>
      <c r="AG139" s="599"/>
      <c r="AH139" s="599"/>
      <c r="AI139" s="599"/>
      <c r="AJ139" s="599"/>
      <c r="AK139" s="599"/>
      <c r="AL139" s="599"/>
      <c r="AM139" s="599"/>
      <c r="AN139" s="599"/>
      <c r="AO139" s="599"/>
      <c r="AP139" s="599"/>
      <c r="AQ139" s="599"/>
      <c r="AR139" s="599"/>
      <c r="AS139" s="599"/>
      <c r="AT139" s="599"/>
      <c r="AU139" s="599"/>
      <c r="AV139" s="599"/>
      <c r="AW139" s="600"/>
      <c r="AY139" s="10"/>
      <c r="BI139" s="11"/>
    </row>
    <row r="140" spans="3:61" ht="11.1" customHeight="1" x14ac:dyDescent="0.2">
      <c r="C140" s="7"/>
      <c r="D140" s="7"/>
      <c r="F140" s="49"/>
      <c r="G140" s="598"/>
      <c r="H140" s="599"/>
      <c r="I140" s="599"/>
      <c r="J140" s="599"/>
      <c r="K140" s="599"/>
      <c r="L140" s="599"/>
      <c r="M140" s="599"/>
      <c r="N140" s="599"/>
      <c r="O140" s="599"/>
      <c r="P140" s="599"/>
      <c r="Q140" s="599"/>
      <c r="R140" s="599"/>
      <c r="S140" s="599"/>
      <c r="T140" s="599"/>
      <c r="U140" s="599"/>
      <c r="V140" s="599"/>
      <c r="W140" s="599"/>
      <c r="X140" s="599"/>
      <c r="Y140" s="599"/>
      <c r="Z140" s="599"/>
      <c r="AA140" s="600"/>
      <c r="AB140"/>
      <c r="AC140" s="598"/>
      <c r="AD140" s="599"/>
      <c r="AE140" s="599"/>
      <c r="AF140" s="599"/>
      <c r="AG140" s="599"/>
      <c r="AH140" s="599"/>
      <c r="AI140" s="599"/>
      <c r="AJ140" s="599"/>
      <c r="AK140" s="599"/>
      <c r="AL140" s="599"/>
      <c r="AM140" s="599"/>
      <c r="AN140" s="599"/>
      <c r="AO140" s="599"/>
      <c r="AP140" s="599"/>
      <c r="AQ140" s="599"/>
      <c r="AR140" s="599"/>
      <c r="AS140" s="599"/>
      <c r="AT140" s="599"/>
      <c r="AU140" s="599"/>
      <c r="AV140" s="599"/>
      <c r="AW140" s="600"/>
      <c r="AY140" s="10"/>
      <c r="BI140" s="11"/>
    </row>
    <row r="141" spans="3:61" ht="11.1" customHeight="1" x14ac:dyDescent="0.2">
      <c r="C141" s="7"/>
      <c r="D141" s="7"/>
      <c r="F141" s="49"/>
      <c r="G141" s="267" t="s">
        <v>181</v>
      </c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9"/>
      <c r="AB141"/>
      <c r="AC141" s="267" t="s">
        <v>181</v>
      </c>
      <c r="AD141" s="268"/>
      <c r="AE141" s="268"/>
      <c r="AF141" s="268"/>
      <c r="AG141" s="268"/>
      <c r="AH141" s="268"/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9"/>
      <c r="AY141" s="10"/>
      <c r="BI141" s="11"/>
    </row>
    <row r="142" spans="3:61" ht="11.1" customHeight="1" x14ac:dyDescent="0.2">
      <c r="C142" s="7"/>
      <c r="D142" s="7"/>
      <c r="F142" s="49"/>
      <c r="G142" s="270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2"/>
      <c r="AB142"/>
      <c r="AC142" s="270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2"/>
      <c r="AY142" s="10"/>
      <c r="BI142" s="11"/>
    </row>
    <row r="143" spans="3:61" ht="11.1" customHeight="1" x14ac:dyDescent="0.2">
      <c r="C143" s="7"/>
      <c r="D143" s="7"/>
      <c r="F143" s="49"/>
      <c r="G143" s="595"/>
      <c r="H143" s="596"/>
      <c r="I143" s="596"/>
      <c r="J143" s="596"/>
      <c r="K143" s="596"/>
      <c r="L143" s="596"/>
      <c r="M143" s="596"/>
      <c r="N143" s="596"/>
      <c r="O143" s="596"/>
      <c r="P143" s="596"/>
      <c r="Q143" s="596"/>
      <c r="R143" s="596"/>
      <c r="S143" s="596"/>
      <c r="T143" s="596"/>
      <c r="U143" s="596"/>
      <c r="V143" s="596"/>
      <c r="W143" s="596"/>
      <c r="X143" s="596"/>
      <c r="Y143" s="596"/>
      <c r="Z143" s="596"/>
      <c r="AA143" s="597"/>
      <c r="AB143"/>
      <c r="AC143" s="595"/>
      <c r="AD143" s="596"/>
      <c r="AE143" s="596"/>
      <c r="AF143" s="596"/>
      <c r="AG143" s="596"/>
      <c r="AH143" s="596"/>
      <c r="AI143" s="596"/>
      <c r="AJ143" s="596"/>
      <c r="AK143" s="596"/>
      <c r="AL143" s="596"/>
      <c r="AM143" s="596"/>
      <c r="AN143" s="596"/>
      <c r="AO143" s="596"/>
      <c r="AP143" s="596"/>
      <c r="AQ143" s="596"/>
      <c r="AR143" s="596"/>
      <c r="AS143" s="596"/>
      <c r="AT143" s="596"/>
      <c r="AU143" s="596"/>
      <c r="AV143" s="596"/>
      <c r="AW143" s="597"/>
      <c r="AY143" s="10"/>
      <c r="BI143" s="11"/>
    </row>
    <row r="144" spans="3:61" ht="11.1" customHeight="1" x14ac:dyDescent="0.2">
      <c r="C144" s="7"/>
      <c r="D144" s="7"/>
      <c r="F144" s="49"/>
      <c r="G144" s="598"/>
      <c r="H144" s="599"/>
      <c r="I144" s="599"/>
      <c r="J144" s="599"/>
      <c r="K144" s="599"/>
      <c r="L144" s="599"/>
      <c r="M144" s="599"/>
      <c r="N144" s="599"/>
      <c r="O144" s="599"/>
      <c r="P144" s="599"/>
      <c r="Q144" s="599"/>
      <c r="R144" s="599"/>
      <c r="S144" s="599"/>
      <c r="T144" s="599"/>
      <c r="U144" s="599"/>
      <c r="V144" s="599"/>
      <c r="W144" s="599"/>
      <c r="X144" s="599"/>
      <c r="Y144" s="599"/>
      <c r="Z144" s="599"/>
      <c r="AA144" s="600"/>
      <c r="AB144"/>
      <c r="AC144" s="598"/>
      <c r="AD144" s="599"/>
      <c r="AE144" s="599"/>
      <c r="AF144" s="599"/>
      <c r="AG144" s="599"/>
      <c r="AH144" s="599"/>
      <c r="AI144" s="599"/>
      <c r="AJ144" s="599"/>
      <c r="AK144" s="599"/>
      <c r="AL144" s="599"/>
      <c r="AM144" s="599"/>
      <c r="AN144" s="599"/>
      <c r="AO144" s="599"/>
      <c r="AP144" s="599"/>
      <c r="AQ144" s="599"/>
      <c r="AR144" s="599"/>
      <c r="AS144" s="599"/>
      <c r="AT144" s="599"/>
      <c r="AU144" s="599"/>
      <c r="AV144" s="599"/>
      <c r="AW144" s="600"/>
      <c r="AY144" s="10"/>
      <c r="BI144" s="11"/>
    </row>
    <row r="145" spans="3:62" ht="11.1" customHeight="1" x14ac:dyDescent="0.2">
      <c r="C145" s="7"/>
      <c r="D145" s="7"/>
      <c r="F145" s="49"/>
      <c r="G145" s="598"/>
      <c r="H145" s="599"/>
      <c r="I145" s="599"/>
      <c r="J145" s="599"/>
      <c r="K145" s="599"/>
      <c r="L145" s="599"/>
      <c r="M145" s="599"/>
      <c r="N145" s="599"/>
      <c r="O145" s="599"/>
      <c r="P145" s="599"/>
      <c r="Q145" s="599"/>
      <c r="R145" s="599"/>
      <c r="S145" s="599"/>
      <c r="T145" s="599"/>
      <c r="U145" s="599"/>
      <c r="V145" s="599"/>
      <c r="W145" s="599"/>
      <c r="X145" s="599"/>
      <c r="Y145" s="599"/>
      <c r="Z145" s="599"/>
      <c r="AA145" s="600"/>
      <c r="AB145"/>
      <c r="AC145" s="598"/>
      <c r="AD145" s="599"/>
      <c r="AE145" s="599"/>
      <c r="AF145" s="599"/>
      <c r="AG145" s="599"/>
      <c r="AH145" s="599"/>
      <c r="AI145" s="599"/>
      <c r="AJ145" s="599"/>
      <c r="AK145" s="599"/>
      <c r="AL145" s="599"/>
      <c r="AM145" s="599"/>
      <c r="AN145" s="599"/>
      <c r="AO145" s="599"/>
      <c r="AP145" s="599"/>
      <c r="AQ145" s="599"/>
      <c r="AR145" s="599"/>
      <c r="AS145" s="599"/>
      <c r="AT145" s="599"/>
      <c r="AU145" s="599"/>
      <c r="AV145" s="599"/>
      <c r="AW145" s="600"/>
      <c r="AY145" s="10"/>
      <c r="BI145" s="11"/>
    </row>
    <row r="146" spans="3:62" ht="11.1" customHeight="1" x14ac:dyDescent="0.2">
      <c r="C146" s="7"/>
      <c r="D146" s="7"/>
      <c r="F146" s="49"/>
      <c r="G146" s="598"/>
      <c r="H146" s="599"/>
      <c r="I146" s="599"/>
      <c r="J146" s="599"/>
      <c r="K146" s="599"/>
      <c r="L146" s="599"/>
      <c r="M146" s="599"/>
      <c r="N146" s="599"/>
      <c r="O146" s="599"/>
      <c r="P146" s="599"/>
      <c r="Q146" s="599"/>
      <c r="R146" s="599"/>
      <c r="S146" s="599"/>
      <c r="T146" s="599"/>
      <c r="U146" s="599"/>
      <c r="V146" s="599"/>
      <c r="W146" s="599"/>
      <c r="X146" s="599"/>
      <c r="Y146" s="599"/>
      <c r="Z146" s="599"/>
      <c r="AA146" s="600"/>
      <c r="AB146"/>
      <c r="AC146" s="598"/>
      <c r="AD146" s="599"/>
      <c r="AE146" s="599"/>
      <c r="AF146" s="599"/>
      <c r="AG146" s="599"/>
      <c r="AH146" s="599"/>
      <c r="AI146" s="599"/>
      <c r="AJ146" s="599"/>
      <c r="AK146" s="599"/>
      <c r="AL146" s="599"/>
      <c r="AM146" s="599"/>
      <c r="AN146" s="599"/>
      <c r="AO146" s="599"/>
      <c r="AP146" s="599"/>
      <c r="AQ146" s="599"/>
      <c r="AR146" s="599"/>
      <c r="AS146" s="599"/>
      <c r="AT146" s="599"/>
      <c r="AU146" s="599"/>
      <c r="AV146" s="599"/>
      <c r="AW146" s="600"/>
      <c r="AY146" s="10"/>
      <c r="BI146" s="11"/>
    </row>
    <row r="147" spans="3:62" ht="11.1" customHeight="1" x14ac:dyDescent="0.2">
      <c r="C147" s="7"/>
      <c r="D147" s="7"/>
      <c r="F147" s="49"/>
      <c r="G147" s="598"/>
      <c r="H147" s="599"/>
      <c r="I147" s="599"/>
      <c r="J147" s="599"/>
      <c r="K147" s="599"/>
      <c r="L147" s="599"/>
      <c r="M147" s="599"/>
      <c r="N147" s="599"/>
      <c r="O147" s="599"/>
      <c r="P147" s="599"/>
      <c r="Q147" s="599"/>
      <c r="R147" s="599"/>
      <c r="S147" s="599"/>
      <c r="T147" s="599"/>
      <c r="U147" s="599"/>
      <c r="V147" s="599"/>
      <c r="W147" s="599"/>
      <c r="X147" s="599"/>
      <c r="Y147" s="599"/>
      <c r="Z147" s="599"/>
      <c r="AA147" s="600"/>
      <c r="AB147"/>
      <c r="AC147" s="598"/>
      <c r="AD147" s="599"/>
      <c r="AE147" s="599"/>
      <c r="AF147" s="599"/>
      <c r="AG147" s="599"/>
      <c r="AH147" s="599"/>
      <c r="AI147" s="599"/>
      <c r="AJ147" s="599"/>
      <c r="AK147" s="599"/>
      <c r="AL147" s="599"/>
      <c r="AM147" s="599"/>
      <c r="AN147" s="599"/>
      <c r="AO147" s="599"/>
      <c r="AP147" s="599"/>
      <c r="AQ147" s="599"/>
      <c r="AR147" s="599"/>
      <c r="AS147" s="599"/>
      <c r="AT147" s="599"/>
      <c r="AU147" s="599"/>
      <c r="AV147" s="599"/>
      <c r="AW147" s="600"/>
      <c r="AY147" s="10"/>
      <c r="BI147" s="11"/>
    </row>
    <row r="148" spans="3:62" ht="11.1" customHeight="1" x14ac:dyDescent="0.2">
      <c r="C148" s="7"/>
      <c r="D148" s="7"/>
      <c r="F148" s="49"/>
      <c r="G148" s="598"/>
      <c r="H148" s="599"/>
      <c r="I148" s="599"/>
      <c r="J148" s="599"/>
      <c r="K148" s="599"/>
      <c r="L148" s="599"/>
      <c r="M148" s="599"/>
      <c r="N148" s="599"/>
      <c r="O148" s="599"/>
      <c r="P148" s="599"/>
      <c r="Q148" s="599"/>
      <c r="R148" s="599"/>
      <c r="S148" s="599"/>
      <c r="T148" s="599"/>
      <c r="U148" s="599"/>
      <c r="V148" s="599"/>
      <c r="W148" s="599"/>
      <c r="X148" s="599"/>
      <c r="Y148" s="599"/>
      <c r="Z148" s="599"/>
      <c r="AA148" s="600"/>
      <c r="AB148"/>
      <c r="AC148" s="598"/>
      <c r="AD148" s="599"/>
      <c r="AE148" s="599"/>
      <c r="AF148" s="599"/>
      <c r="AG148" s="599"/>
      <c r="AH148" s="599"/>
      <c r="AI148" s="599"/>
      <c r="AJ148" s="599"/>
      <c r="AK148" s="599"/>
      <c r="AL148" s="599"/>
      <c r="AM148" s="599"/>
      <c r="AN148" s="599"/>
      <c r="AO148" s="599"/>
      <c r="AP148" s="599"/>
      <c r="AQ148" s="599"/>
      <c r="AR148" s="599"/>
      <c r="AS148" s="599"/>
      <c r="AT148" s="599"/>
      <c r="AU148" s="599"/>
      <c r="AV148" s="599"/>
      <c r="AW148" s="600"/>
      <c r="AY148" s="10"/>
      <c r="BI148" s="11"/>
    </row>
    <row r="149" spans="3:62" ht="11.1" customHeight="1" x14ac:dyDescent="0.2">
      <c r="C149" s="7"/>
      <c r="D149" s="7"/>
      <c r="F149" s="49"/>
      <c r="G149" s="598"/>
      <c r="H149" s="599"/>
      <c r="I149" s="599"/>
      <c r="J149" s="599"/>
      <c r="K149" s="599"/>
      <c r="L149" s="599"/>
      <c r="M149" s="599"/>
      <c r="N149" s="599"/>
      <c r="O149" s="599"/>
      <c r="P149" s="599"/>
      <c r="Q149" s="599"/>
      <c r="R149" s="599"/>
      <c r="S149" s="599"/>
      <c r="T149" s="599"/>
      <c r="U149" s="599"/>
      <c r="V149" s="599"/>
      <c r="W149" s="599"/>
      <c r="X149" s="599"/>
      <c r="Y149" s="599"/>
      <c r="Z149" s="599"/>
      <c r="AA149" s="600"/>
      <c r="AB149"/>
      <c r="AC149" s="598"/>
      <c r="AD149" s="599"/>
      <c r="AE149" s="599"/>
      <c r="AF149" s="599"/>
      <c r="AG149" s="599"/>
      <c r="AH149" s="599"/>
      <c r="AI149" s="599"/>
      <c r="AJ149" s="599"/>
      <c r="AK149" s="599"/>
      <c r="AL149" s="599"/>
      <c r="AM149" s="599"/>
      <c r="AN149" s="599"/>
      <c r="AO149" s="599"/>
      <c r="AP149" s="599"/>
      <c r="AQ149" s="599"/>
      <c r="AR149" s="599"/>
      <c r="AS149" s="599"/>
      <c r="AT149" s="599"/>
      <c r="AU149" s="599"/>
      <c r="AV149" s="599"/>
      <c r="AW149" s="600"/>
      <c r="AY149" s="10"/>
      <c r="BI149" s="11"/>
    </row>
    <row r="150" spans="3:62" ht="11.1" customHeight="1" x14ac:dyDescent="0.2">
      <c r="C150" s="7"/>
      <c r="D150" s="7"/>
      <c r="F150" s="49"/>
      <c r="G150" s="598"/>
      <c r="H150" s="599"/>
      <c r="I150" s="599"/>
      <c r="J150" s="599"/>
      <c r="K150" s="599"/>
      <c r="L150" s="599"/>
      <c r="M150" s="599"/>
      <c r="N150" s="599"/>
      <c r="O150" s="599"/>
      <c r="P150" s="599"/>
      <c r="Q150" s="599"/>
      <c r="R150" s="599"/>
      <c r="S150" s="599"/>
      <c r="T150" s="599"/>
      <c r="U150" s="599"/>
      <c r="V150" s="599"/>
      <c r="W150" s="599"/>
      <c r="X150" s="599"/>
      <c r="Y150" s="599"/>
      <c r="Z150" s="599"/>
      <c r="AA150" s="600"/>
      <c r="AB150"/>
      <c r="AC150" s="598"/>
      <c r="AD150" s="599"/>
      <c r="AE150" s="599"/>
      <c r="AF150" s="599"/>
      <c r="AG150" s="599"/>
      <c r="AH150" s="599"/>
      <c r="AI150" s="599"/>
      <c r="AJ150" s="599"/>
      <c r="AK150" s="599"/>
      <c r="AL150" s="599"/>
      <c r="AM150" s="599"/>
      <c r="AN150" s="599"/>
      <c r="AO150" s="599"/>
      <c r="AP150" s="599"/>
      <c r="AQ150" s="599"/>
      <c r="AR150" s="599"/>
      <c r="AS150" s="599"/>
      <c r="AT150" s="599"/>
      <c r="AU150" s="599"/>
      <c r="AV150" s="599"/>
      <c r="AW150" s="600"/>
      <c r="AY150" s="10"/>
      <c r="BI150" s="11"/>
    </row>
    <row r="151" spans="3:62" ht="11.1" customHeight="1" x14ac:dyDescent="0.2">
      <c r="C151" s="7"/>
      <c r="D151" s="7"/>
      <c r="F151" s="49"/>
      <c r="G151" s="598"/>
      <c r="H151" s="599"/>
      <c r="I151" s="599"/>
      <c r="J151" s="599"/>
      <c r="K151" s="599"/>
      <c r="L151" s="599"/>
      <c r="M151" s="599"/>
      <c r="N151" s="599"/>
      <c r="O151" s="599"/>
      <c r="P151" s="599"/>
      <c r="Q151" s="599"/>
      <c r="R151" s="599"/>
      <c r="S151" s="599"/>
      <c r="T151" s="599"/>
      <c r="U151" s="599"/>
      <c r="V151" s="599"/>
      <c r="W151" s="599"/>
      <c r="X151" s="599"/>
      <c r="Y151" s="599"/>
      <c r="Z151" s="599"/>
      <c r="AA151" s="600"/>
      <c r="AB151"/>
      <c r="AC151" s="598"/>
      <c r="AD151" s="599"/>
      <c r="AE151" s="599"/>
      <c r="AF151" s="599"/>
      <c r="AG151" s="599"/>
      <c r="AH151" s="599"/>
      <c r="AI151" s="599"/>
      <c r="AJ151" s="599"/>
      <c r="AK151" s="599"/>
      <c r="AL151" s="599"/>
      <c r="AM151" s="599"/>
      <c r="AN151" s="599"/>
      <c r="AO151" s="599"/>
      <c r="AP151" s="599"/>
      <c r="AQ151" s="599"/>
      <c r="AR151" s="599"/>
      <c r="AS151" s="599"/>
      <c r="AT151" s="599"/>
      <c r="AU151" s="599"/>
      <c r="AV151" s="599"/>
      <c r="AW151" s="600"/>
      <c r="AY151" s="10"/>
      <c r="BI151" s="11"/>
    </row>
    <row r="152" spans="3:62" ht="11.1" customHeight="1" x14ac:dyDescent="0.2">
      <c r="C152" s="7"/>
      <c r="D152" s="7"/>
      <c r="F152" s="49"/>
      <c r="G152" s="598"/>
      <c r="H152" s="599"/>
      <c r="I152" s="599"/>
      <c r="J152" s="599"/>
      <c r="K152" s="599"/>
      <c r="L152" s="599"/>
      <c r="M152" s="599"/>
      <c r="N152" s="599"/>
      <c r="O152" s="599"/>
      <c r="P152" s="599"/>
      <c r="Q152" s="599"/>
      <c r="R152" s="599"/>
      <c r="S152" s="599"/>
      <c r="T152" s="599"/>
      <c r="U152" s="599"/>
      <c r="V152" s="599"/>
      <c r="W152" s="599"/>
      <c r="X152" s="599"/>
      <c r="Y152" s="599"/>
      <c r="Z152" s="599"/>
      <c r="AA152" s="600"/>
      <c r="AB152"/>
      <c r="AC152" s="598"/>
      <c r="AD152" s="599"/>
      <c r="AE152" s="599"/>
      <c r="AF152" s="599"/>
      <c r="AG152" s="599"/>
      <c r="AH152" s="599"/>
      <c r="AI152" s="599"/>
      <c r="AJ152" s="599"/>
      <c r="AK152" s="599"/>
      <c r="AL152" s="599"/>
      <c r="AM152" s="599"/>
      <c r="AN152" s="599"/>
      <c r="AO152" s="599"/>
      <c r="AP152" s="599"/>
      <c r="AQ152" s="599"/>
      <c r="AR152" s="599"/>
      <c r="AS152" s="599"/>
      <c r="AT152" s="599"/>
      <c r="AU152" s="599"/>
      <c r="AV152" s="599"/>
      <c r="AW152" s="600"/>
      <c r="AY152" s="10"/>
      <c r="BI152" s="11"/>
    </row>
    <row r="153" spans="3:62" ht="11.1" customHeight="1" x14ac:dyDescent="0.2">
      <c r="C153" s="7"/>
      <c r="D153" s="7"/>
      <c r="F153" s="49"/>
      <c r="G153" s="598"/>
      <c r="H153" s="599"/>
      <c r="I153" s="599"/>
      <c r="J153" s="599"/>
      <c r="K153" s="599"/>
      <c r="L153" s="599"/>
      <c r="M153" s="599"/>
      <c r="N153" s="599"/>
      <c r="O153" s="599"/>
      <c r="P153" s="599"/>
      <c r="Q153" s="599"/>
      <c r="R153" s="599"/>
      <c r="S153" s="599"/>
      <c r="T153" s="599"/>
      <c r="U153" s="599"/>
      <c r="V153" s="599"/>
      <c r="W153" s="599"/>
      <c r="X153" s="599"/>
      <c r="Y153" s="599"/>
      <c r="Z153" s="599"/>
      <c r="AA153" s="600"/>
      <c r="AB153"/>
      <c r="AC153" s="598"/>
      <c r="AD153" s="599"/>
      <c r="AE153" s="599"/>
      <c r="AF153" s="599"/>
      <c r="AG153" s="599"/>
      <c r="AH153" s="599"/>
      <c r="AI153" s="599"/>
      <c r="AJ153" s="599"/>
      <c r="AK153" s="599"/>
      <c r="AL153" s="599"/>
      <c r="AM153" s="599"/>
      <c r="AN153" s="599"/>
      <c r="AO153" s="599"/>
      <c r="AP153" s="599"/>
      <c r="AQ153" s="599"/>
      <c r="AR153" s="599"/>
      <c r="AS153" s="599"/>
      <c r="AT153" s="599"/>
      <c r="AU153" s="599"/>
      <c r="AV153" s="599"/>
      <c r="AW153" s="600"/>
      <c r="AY153" s="10"/>
      <c r="BI153" s="11"/>
    </row>
    <row r="154" spans="3:62" ht="11.1" customHeight="1" x14ac:dyDescent="0.2">
      <c r="C154" s="7"/>
      <c r="D154" s="7"/>
      <c r="F154" s="49"/>
      <c r="G154" s="598"/>
      <c r="H154" s="599"/>
      <c r="I154" s="599"/>
      <c r="J154" s="599"/>
      <c r="K154" s="599"/>
      <c r="L154" s="599"/>
      <c r="M154" s="599"/>
      <c r="N154" s="599"/>
      <c r="O154" s="599"/>
      <c r="P154" s="599"/>
      <c r="Q154" s="599"/>
      <c r="R154" s="599"/>
      <c r="S154" s="599"/>
      <c r="T154" s="599"/>
      <c r="U154" s="599"/>
      <c r="V154" s="599"/>
      <c r="W154" s="599"/>
      <c r="X154" s="599"/>
      <c r="Y154" s="599"/>
      <c r="Z154" s="599"/>
      <c r="AA154" s="600"/>
      <c r="AB154"/>
      <c r="AC154" s="598"/>
      <c r="AD154" s="599"/>
      <c r="AE154" s="599"/>
      <c r="AF154" s="599"/>
      <c r="AG154" s="599"/>
      <c r="AH154" s="599"/>
      <c r="AI154" s="599"/>
      <c r="AJ154" s="599"/>
      <c r="AK154" s="599"/>
      <c r="AL154" s="599"/>
      <c r="AM154" s="599"/>
      <c r="AN154" s="599"/>
      <c r="AO154" s="599"/>
      <c r="AP154" s="599"/>
      <c r="AQ154" s="599"/>
      <c r="AR154" s="599"/>
      <c r="AS154" s="599"/>
      <c r="AT154" s="599"/>
      <c r="AU154" s="599"/>
      <c r="AV154" s="599"/>
      <c r="AW154" s="600"/>
      <c r="AY154" s="10"/>
      <c r="BI154" s="11"/>
    </row>
    <row r="155" spans="3:62" ht="11.1" customHeight="1" x14ac:dyDescent="0.2">
      <c r="C155" s="7"/>
      <c r="D155" s="7"/>
      <c r="F155" s="49"/>
      <c r="G155" s="598"/>
      <c r="H155" s="599"/>
      <c r="I155" s="599"/>
      <c r="J155" s="599"/>
      <c r="K155" s="599"/>
      <c r="L155" s="599"/>
      <c r="M155" s="599"/>
      <c r="N155" s="599"/>
      <c r="O155" s="599"/>
      <c r="P155" s="599"/>
      <c r="Q155" s="599"/>
      <c r="R155" s="599"/>
      <c r="S155" s="599"/>
      <c r="T155" s="599"/>
      <c r="U155" s="599"/>
      <c r="V155" s="599"/>
      <c r="W155" s="599"/>
      <c r="X155" s="599"/>
      <c r="Y155" s="599"/>
      <c r="Z155" s="599"/>
      <c r="AA155" s="600"/>
      <c r="AB155"/>
      <c r="AC155" s="598"/>
      <c r="AD155" s="599"/>
      <c r="AE155" s="599"/>
      <c r="AF155" s="599"/>
      <c r="AG155" s="599"/>
      <c r="AH155" s="599"/>
      <c r="AI155" s="599"/>
      <c r="AJ155" s="599"/>
      <c r="AK155" s="599"/>
      <c r="AL155" s="599"/>
      <c r="AM155" s="599"/>
      <c r="AN155" s="599"/>
      <c r="AO155" s="599"/>
      <c r="AP155" s="599"/>
      <c r="AQ155" s="599"/>
      <c r="AR155" s="599"/>
      <c r="AS155" s="599"/>
      <c r="AT155" s="599"/>
      <c r="AU155" s="599"/>
      <c r="AV155" s="599"/>
      <c r="AW155" s="600"/>
      <c r="AY155" s="10"/>
      <c r="BI155" s="11"/>
    </row>
    <row r="156" spans="3:62" ht="11.1" customHeight="1" x14ac:dyDescent="0.2">
      <c r="C156" s="7"/>
      <c r="D156" s="7"/>
      <c r="F156" s="49"/>
      <c r="G156" s="598"/>
      <c r="H156" s="599"/>
      <c r="I156" s="599"/>
      <c r="J156" s="599"/>
      <c r="K156" s="599"/>
      <c r="L156" s="599"/>
      <c r="M156" s="599"/>
      <c r="N156" s="599"/>
      <c r="O156" s="599"/>
      <c r="P156" s="599"/>
      <c r="Q156" s="599"/>
      <c r="R156" s="599"/>
      <c r="S156" s="599"/>
      <c r="T156" s="599"/>
      <c r="U156" s="599"/>
      <c r="V156" s="599"/>
      <c r="W156" s="599"/>
      <c r="X156" s="599"/>
      <c r="Y156" s="599"/>
      <c r="Z156" s="599"/>
      <c r="AA156" s="600"/>
      <c r="AB156"/>
      <c r="AC156" s="598"/>
      <c r="AD156" s="599"/>
      <c r="AE156" s="599"/>
      <c r="AF156" s="599"/>
      <c r="AG156" s="599"/>
      <c r="AH156" s="599"/>
      <c r="AI156" s="599"/>
      <c r="AJ156" s="599"/>
      <c r="AK156" s="599"/>
      <c r="AL156" s="599"/>
      <c r="AM156" s="599"/>
      <c r="AN156" s="599"/>
      <c r="AO156" s="599"/>
      <c r="AP156" s="599"/>
      <c r="AQ156" s="599"/>
      <c r="AR156" s="599"/>
      <c r="AS156" s="599"/>
      <c r="AT156" s="599"/>
      <c r="AU156" s="599"/>
      <c r="AV156" s="599"/>
      <c r="AW156" s="600"/>
      <c r="AY156" s="10"/>
      <c r="BI156" s="11"/>
    </row>
    <row r="157" spans="3:62" ht="11.1" customHeight="1" x14ac:dyDescent="0.2">
      <c r="C157" s="7"/>
      <c r="D157" s="7"/>
      <c r="F157" s="49"/>
      <c r="G157" s="267" t="s">
        <v>181</v>
      </c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9"/>
      <c r="AB157"/>
      <c r="AC157" s="267" t="s">
        <v>181</v>
      </c>
      <c r="AD157" s="268"/>
      <c r="AE157" s="268"/>
      <c r="AF157" s="268"/>
      <c r="AG157" s="268"/>
      <c r="AH157" s="268"/>
      <c r="AI157" s="268"/>
      <c r="AJ157" s="268"/>
      <c r="AK157" s="268"/>
      <c r="AL157" s="268"/>
      <c r="AM157" s="268"/>
      <c r="AN157" s="268"/>
      <c r="AO157" s="268"/>
      <c r="AP157" s="268"/>
      <c r="AQ157" s="268"/>
      <c r="AR157" s="268"/>
      <c r="AS157" s="268"/>
      <c r="AT157" s="268"/>
      <c r="AU157" s="268"/>
      <c r="AV157" s="268"/>
      <c r="AW157" s="269"/>
      <c r="AY157" s="10"/>
      <c r="BI157" s="11"/>
    </row>
    <row r="158" spans="3:62" ht="11.1" customHeight="1" x14ac:dyDescent="0.2">
      <c r="C158" s="7"/>
      <c r="D158" s="7"/>
      <c r="F158" s="49"/>
      <c r="G158" s="270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2"/>
      <c r="AB158"/>
      <c r="AC158" s="270"/>
      <c r="AD158" s="271"/>
      <c r="AE158" s="271"/>
      <c r="AF158" s="271"/>
      <c r="AG158" s="271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1"/>
      <c r="AW158" s="272"/>
      <c r="AY158" s="10"/>
      <c r="BI158" s="11"/>
    </row>
    <row r="159" spans="3:62" ht="3.95" customHeight="1" x14ac:dyDescent="0.2">
      <c r="C159" s="7"/>
      <c r="D159" s="7"/>
      <c r="E159" s="8" t="s">
        <v>34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40"/>
      <c r="AY159" s="10"/>
      <c r="BI159" s="11"/>
    </row>
    <row r="160" spans="3:62" ht="11.1" customHeight="1" x14ac:dyDescent="0.2">
      <c r="C160" s="7"/>
      <c r="D160" s="7"/>
      <c r="F160" s="49"/>
      <c r="G160" s="595"/>
      <c r="H160" s="596"/>
      <c r="I160" s="596"/>
      <c r="J160" s="596"/>
      <c r="K160" s="596"/>
      <c r="L160" s="596"/>
      <c r="M160" s="596"/>
      <c r="N160" s="596"/>
      <c r="O160" s="596"/>
      <c r="P160" s="596"/>
      <c r="Q160" s="596"/>
      <c r="R160" s="596"/>
      <c r="S160" s="596"/>
      <c r="T160" s="596"/>
      <c r="U160" s="596"/>
      <c r="V160" s="596"/>
      <c r="W160" s="596"/>
      <c r="X160" s="596"/>
      <c r="Y160" s="596"/>
      <c r="Z160" s="596"/>
      <c r="AA160" s="597"/>
      <c r="AB160"/>
      <c r="AC160" s="595"/>
      <c r="AD160" s="596"/>
      <c r="AE160" s="596"/>
      <c r="AF160" s="596"/>
      <c r="AG160" s="596"/>
      <c r="AH160" s="596"/>
      <c r="AI160" s="596"/>
      <c r="AJ160" s="596"/>
      <c r="AK160" s="596"/>
      <c r="AL160" s="596"/>
      <c r="AM160" s="596"/>
      <c r="AN160" s="596"/>
      <c r="AO160" s="596"/>
      <c r="AP160" s="596"/>
      <c r="AQ160" s="596"/>
      <c r="AR160" s="596"/>
      <c r="AS160" s="596"/>
      <c r="AT160" s="596"/>
      <c r="AU160" s="596"/>
      <c r="AV160" s="596"/>
      <c r="AW160" s="597"/>
      <c r="AY160" s="10"/>
      <c r="BG160" s="51"/>
      <c r="BI160" s="11"/>
      <c r="BJ160" s="178"/>
    </row>
    <row r="161" spans="3:61" ht="11.1" customHeight="1" x14ac:dyDescent="0.2">
      <c r="C161" s="7"/>
      <c r="D161" s="7"/>
      <c r="F161" s="49"/>
      <c r="G161" s="598"/>
      <c r="H161" s="599"/>
      <c r="I161" s="599"/>
      <c r="J161" s="599"/>
      <c r="K161" s="599"/>
      <c r="L161" s="599"/>
      <c r="M161" s="599"/>
      <c r="N161" s="599"/>
      <c r="O161" s="599"/>
      <c r="P161" s="599"/>
      <c r="Q161" s="599"/>
      <c r="R161" s="599"/>
      <c r="S161" s="599"/>
      <c r="T161" s="599"/>
      <c r="U161" s="599"/>
      <c r="V161" s="599"/>
      <c r="W161" s="599"/>
      <c r="X161" s="599"/>
      <c r="Y161" s="599"/>
      <c r="Z161" s="599"/>
      <c r="AA161" s="600"/>
      <c r="AB161"/>
      <c r="AC161" s="598"/>
      <c r="AD161" s="599"/>
      <c r="AE161" s="599"/>
      <c r="AF161" s="599"/>
      <c r="AG161" s="599"/>
      <c r="AH161" s="599"/>
      <c r="AI161" s="599"/>
      <c r="AJ161" s="599"/>
      <c r="AK161" s="599"/>
      <c r="AL161" s="599"/>
      <c r="AM161" s="599"/>
      <c r="AN161" s="599"/>
      <c r="AO161" s="599"/>
      <c r="AP161" s="599"/>
      <c r="AQ161" s="599"/>
      <c r="AR161" s="599"/>
      <c r="AS161" s="599"/>
      <c r="AT161" s="599"/>
      <c r="AU161" s="599"/>
      <c r="AV161" s="599"/>
      <c r="AW161" s="600"/>
      <c r="AY161" s="10"/>
      <c r="BG161" s="51"/>
      <c r="BI161" s="11"/>
    </row>
    <row r="162" spans="3:61" ht="11.1" customHeight="1" x14ac:dyDescent="0.2">
      <c r="C162" s="7"/>
      <c r="D162" s="7"/>
      <c r="F162" s="49"/>
      <c r="G162" s="598"/>
      <c r="H162" s="599"/>
      <c r="I162" s="599"/>
      <c r="J162" s="599"/>
      <c r="K162" s="599"/>
      <c r="L162" s="599"/>
      <c r="M162" s="599"/>
      <c r="N162" s="599"/>
      <c r="O162" s="599"/>
      <c r="P162" s="599"/>
      <c r="Q162" s="599"/>
      <c r="R162" s="599"/>
      <c r="S162" s="599"/>
      <c r="T162" s="599"/>
      <c r="U162" s="599"/>
      <c r="V162" s="599"/>
      <c r="W162" s="599"/>
      <c r="X162" s="599"/>
      <c r="Y162" s="599"/>
      <c r="Z162" s="599"/>
      <c r="AA162" s="600"/>
      <c r="AB162"/>
      <c r="AC162" s="598"/>
      <c r="AD162" s="599"/>
      <c r="AE162" s="599"/>
      <c r="AF162" s="599"/>
      <c r="AG162" s="599"/>
      <c r="AH162" s="599"/>
      <c r="AI162" s="599"/>
      <c r="AJ162" s="599"/>
      <c r="AK162" s="599"/>
      <c r="AL162" s="599"/>
      <c r="AM162" s="599"/>
      <c r="AN162" s="599"/>
      <c r="AO162" s="599"/>
      <c r="AP162" s="599"/>
      <c r="AQ162" s="599"/>
      <c r="AR162" s="599"/>
      <c r="AS162" s="599"/>
      <c r="AT162" s="599"/>
      <c r="AU162" s="599"/>
      <c r="AV162" s="599"/>
      <c r="AW162" s="600"/>
      <c r="AY162" s="10"/>
      <c r="BG162" s="51"/>
      <c r="BI162" s="11"/>
    </row>
    <row r="163" spans="3:61" ht="11.1" customHeight="1" x14ac:dyDescent="0.2">
      <c r="C163" s="7"/>
      <c r="D163" s="7"/>
      <c r="F163" s="49"/>
      <c r="G163" s="598"/>
      <c r="H163" s="599"/>
      <c r="I163" s="599"/>
      <c r="J163" s="599"/>
      <c r="K163" s="599"/>
      <c r="L163" s="599"/>
      <c r="M163" s="599"/>
      <c r="N163" s="599"/>
      <c r="O163" s="599"/>
      <c r="P163" s="599"/>
      <c r="Q163" s="599"/>
      <c r="R163" s="599"/>
      <c r="S163" s="599"/>
      <c r="T163" s="599"/>
      <c r="U163" s="599"/>
      <c r="V163" s="599"/>
      <c r="W163" s="599"/>
      <c r="X163" s="599"/>
      <c r="Y163" s="599"/>
      <c r="Z163" s="599"/>
      <c r="AA163" s="600"/>
      <c r="AB163"/>
      <c r="AC163" s="598"/>
      <c r="AD163" s="599"/>
      <c r="AE163" s="599"/>
      <c r="AF163" s="599"/>
      <c r="AG163" s="599"/>
      <c r="AH163" s="599"/>
      <c r="AI163" s="599"/>
      <c r="AJ163" s="599"/>
      <c r="AK163" s="599"/>
      <c r="AL163" s="599"/>
      <c r="AM163" s="599"/>
      <c r="AN163" s="599"/>
      <c r="AO163" s="599"/>
      <c r="AP163" s="599"/>
      <c r="AQ163" s="599"/>
      <c r="AR163" s="599"/>
      <c r="AS163" s="599"/>
      <c r="AT163" s="599"/>
      <c r="AU163" s="599"/>
      <c r="AV163" s="599"/>
      <c r="AW163" s="600"/>
      <c r="AY163" s="10"/>
      <c r="BI163" s="11"/>
    </row>
    <row r="164" spans="3:61" ht="11.1" customHeight="1" x14ac:dyDescent="0.2">
      <c r="C164" s="7"/>
      <c r="D164" s="7"/>
      <c r="F164" s="49"/>
      <c r="G164" s="598"/>
      <c r="H164" s="599"/>
      <c r="I164" s="599"/>
      <c r="J164" s="599"/>
      <c r="K164" s="599"/>
      <c r="L164" s="599"/>
      <c r="M164" s="599"/>
      <c r="N164" s="599"/>
      <c r="O164" s="599"/>
      <c r="P164" s="599"/>
      <c r="Q164" s="599"/>
      <c r="R164" s="599"/>
      <c r="S164" s="599"/>
      <c r="T164" s="599"/>
      <c r="U164" s="599"/>
      <c r="V164" s="599"/>
      <c r="W164" s="599"/>
      <c r="X164" s="599"/>
      <c r="Y164" s="599"/>
      <c r="Z164" s="599"/>
      <c r="AA164" s="600"/>
      <c r="AB164"/>
      <c r="AC164" s="598"/>
      <c r="AD164" s="599"/>
      <c r="AE164" s="599"/>
      <c r="AF164" s="599"/>
      <c r="AG164" s="599"/>
      <c r="AH164" s="599"/>
      <c r="AI164" s="599"/>
      <c r="AJ164" s="599"/>
      <c r="AK164" s="599"/>
      <c r="AL164" s="599"/>
      <c r="AM164" s="599"/>
      <c r="AN164" s="599"/>
      <c r="AO164" s="599"/>
      <c r="AP164" s="599"/>
      <c r="AQ164" s="599"/>
      <c r="AR164" s="599"/>
      <c r="AS164" s="599"/>
      <c r="AT164" s="599"/>
      <c r="AU164" s="599"/>
      <c r="AV164" s="599"/>
      <c r="AW164" s="600"/>
      <c r="AY164" s="10"/>
      <c r="BG164" s="50"/>
      <c r="BI164" s="11"/>
    </row>
    <row r="165" spans="3:61" ht="11.1" customHeight="1" x14ac:dyDescent="0.2">
      <c r="C165" s="7"/>
      <c r="D165" s="7"/>
      <c r="F165" s="49"/>
      <c r="G165" s="598"/>
      <c r="H165" s="599"/>
      <c r="I165" s="599"/>
      <c r="J165" s="599"/>
      <c r="K165" s="599"/>
      <c r="L165" s="599"/>
      <c r="M165" s="599"/>
      <c r="N165" s="599"/>
      <c r="O165" s="599"/>
      <c r="P165" s="599"/>
      <c r="Q165" s="599"/>
      <c r="R165" s="599"/>
      <c r="S165" s="599"/>
      <c r="T165" s="599"/>
      <c r="U165" s="599"/>
      <c r="V165" s="599"/>
      <c r="W165" s="599"/>
      <c r="X165" s="599"/>
      <c r="Y165" s="599"/>
      <c r="Z165" s="599"/>
      <c r="AA165" s="600"/>
      <c r="AB165"/>
      <c r="AC165" s="598"/>
      <c r="AD165" s="599"/>
      <c r="AE165" s="599"/>
      <c r="AF165" s="599"/>
      <c r="AG165" s="599"/>
      <c r="AH165" s="599"/>
      <c r="AI165" s="599"/>
      <c r="AJ165" s="599"/>
      <c r="AK165" s="599"/>
      <c r="AL165" s="599"/>
      <c r="AM165" s="599"/>
      <c r="AN165" s="599"/>
      <c r="AO165" s="599"/>
      <c r="AP165" s="599"/>
      <c r="AQ165" s="599"/>
      <c r="AR165" s="599"/>
      <c r="AS165" s="599"/>
      <c r="AT165" s="599"/>
      <c r="AU165" s="599"/>
      <c r="AV165" s="599"/>
      <c r="AW165" s="600"/>
      <c r="AY165" s="10"/>
      <c r="BB165" s="50"/>
      <c r="BG165" s="50"/>
      <c r="BI165" s="11"/>
    </row>
    <row r="166" spans="3:61" ht="11.1" customHeight="1" x14ac:dyDescent="0.2">
      <c r="C166" s="7"/>
      <c r="D166" s="7"/>
      <c r="F166" s="49"/>
      <c r="G166" s="598"/>
      <c r="H166" s="599"/>
      <c r="I166" s="599"/>
      <c r="J166" s="599"/>
      <c r="K166" s="599"/>
      <c r="L166" s="599"/>
      <c r="M166" s="599"/>
      <c r="N166" s="599"/>
      <c r="O166" s="599"/>
      <c r="P166" s="599"/>
      <c r="Q166" s="599"/>
      <c r="R166" s="599"/>
      <c r="S166" s="599"/>
      <c r="T166" s="599"/>
      <c r="U166" s="599"/>
      <c r="V166" s="599"/>
      <c r="W166" s="599"/>
      <c r="X166" s="599"/>
      <c r="Y166" s="599"/>
      <c r="Z166" s="599"/>
      <c r="AA166" s="600"/>
      <c r="AB166"/>
      <c r="AC166" s="598"/>
      <c r="AD166" s="599"/>
      <c r="AE166" s="599"/>
      <c r="AF166" s="599"/>
      <c r="AG166" s="599"/>
      <c r="AH166" s="599"/>
      <c r="AI166" s="599"/>
      <c r="AJ166" s="599"/>
      <c r="AK166" s="599"/>
      <c r="AL166" s="599"/>
      <c r="AM166" s="599"/>
      <c r="AN166" s="599"/>
      <c r="AO166" s="599"/>
      <c r="AP166" s="599"/>
      <c r="AQ166" s="599"/>
      <c r="AR166" s="599"/>
      <c r="AS166" s="599"/>
      <c r="AT166" s="599"/>
      <c r="AU166" s="599"/>
      <c r="AV166" s="599"/>
      <c r="AW166" s="600"/>
      <c r="AY166" s="10"/>
      <c r="BI166" s="11"/>
    </row>
    <row r="167" spans="3:61" ht="11.1" customHeight="1" x14ac:dyDescent="0.2">
      <c r="C167" s="7"/>
      <c r="D167" s="7"/>
      <c r="F167" s="49"/>
      <c r="G167" s="598"/>
      <c r="H167" s="599"/>
      <c r="I167" s="599"/>
      <c r="J167" s="599"/>
      <c r="K167" s="599"/>
      <c r="L167" s="599"/>
      <c r="M167" s="599"/>
      <c r="N167" s="599"/>
      <c r="O167" s="599"/>
      <c r="P167" s="599"/>
      <c r="Q167" s="599"/>
      <c r="R167" s="599"/>
      <c r="S167" s="599"/>
      <c r="T167" s="599"/>
      <c r="U167" s="599"/>
      <c r="V167" s="599"/>
      <c r="W167" s="599"/>
      <c r="X167" s="599"/>
      <c r="Y167" s="599"/>
      <c r="Z167" s="599"/>
      <c r="AA167" s="600"/>
      <c r="AB167"/>
      <c r="AC167" s="598"/>
      <c r="AD167" s="599"/>
      <c r="AE167" s="599"/>
      <c r="AF167" s="599"/>
      <c r="AG167" s="599"/>
      <c r="AH167" s="599"/>
      <c r="AI167" s="599"/>
      <c r="AJ167" s="599"/>
      <c r="AK167" s="599"/>
      <c r="AL167" s="599"/>
      <c r="AM167" s="599"/>
      <c r="AN167" s="599"/>
      <c r="AO167" s="599"/>
      <c r="AP167" s="599"/>
      <c r="AQ167" s="599"/>
      <c r="AR167" s="599"/>
      <c r="AS167" s="599"/>
      <c r="AT167" s="599"/>
      <c r="AU167" s="599"/>
      <c r="AV167" s="599"/>
      <c r="AW167" s="600"/>
      <c r="AY167" s="10"/>
      <c r="BI167" s="11"/>
    </row>
    <row r="168" spans="3:61" ht="11.1" customHeight="1" x14ac:dyDescent="0.2">
      <c r="C168" s="7"/>
      <c r="D168" s="7"/>
      <c r="F168" s="49"/>
      <c r="G168" s="598"/>
      <c r="H168" s="599"/>
      <c r="I168" s="599"/>
      <c r="J168" s="599"/>
      <c r="K168" s="599"/>
      <c r="L168" s="599"/>
      <c r="M168" s="599"/>
      <c r="N168" s="599"/>
      <c r="O168" s="599"/>
      <c r="P168" s="599"/>
      <c r="Q168" s="599"/>
      <c r="R168" s="599"/>
      <c r="S168" s="599"/>
      <c r="T168" s="599"/>
      <c r="U168" s="599"/>
      <c r="V168" s="599"/>
      <c r="W168" s="599"/>
      <c r="X168" s="599"/>
      <c r="Y168" s="599"/>
      <c r="Z168" s="599"/>
      <c r="AA168" s="600"/>
      <c r="AB168"/>
      <c r="AC168" s="598"/>
      <c r="AD168" s="599"/>
      <c r="AE168" s="599"/>
      <c r="AF168" s="599"/>
      <c r="AG168" s="599"/>
      <c r="AH168" s="599"/>
      <c r="AI168" s="599"/>
      <c r="AJ168" s="599"/>
      <c r="AK168" s="599"/>
      <c r="AL168" s="599"/>
      <c r="AM168" s="599"/>
      <c r="AN168" s="599"/>
      <c r="AO168" s="599"/>
      <c r="AP168" s="599"/>
      <c r="AQ168" s="599"/>
      <c r="AR168" s="599"/>
      <c r="AS168" s="599"/>
      <c r="AT168" s="599"/>
      <c r="AU168" s="599"/>
      <c r="AV168" s="599"/>
      <c r="AW168" s="600"/>
      <c r="AY168" s="10"/>
      <c r="BI168" s="11"/>
    </row>
    <row r="169" spans="3:61" ht="11.1" customHeight="1" x14ac:dyDescent="0.2">
      <c r="C169" s="7"/>
      <c r="D169" s="7"/>
      <c r="F169" s="49"/>
      <c r="G169" s="598"/>
      <c r="H169" s="599"/>
      <c r="I169" s="599"/>
      <c r="J169" s="599"/>
      <c r="K169" s="599"/>
      <c r="L169" s="599"/>
      <c r="M169" s="599"/>
      <c r="N169" s="599"/>
      <c r="O169" s="599"/>
      <c r="P169" s="599"/>
      <c r="Q169" s="599"/>
      <c r="R169" s="599"/>
      <c r="S169" s="599"/>
      <c r="T169" s="599"/>
      <c r="U169" s="599"/>
      <c r="V169" s="599"/>
      <c r="W169" s="599"/>
      <c r="X169" s="599"/>
      <c r="Y169" s="599"/>
      <c r="Z169" s="599"/>
      <c r="AA169" s="600"/>
      <c r="AB169"/>
      <c r="AC169" s="598"/>
      <c r="AD169" s="599"/>
      <c r="AE169" s="599"/>
      <c r="AF169" s="599"/>
      <c r="AG169" s="599"/>
      <c r="AH169" s="599"/>
      <c r="AI169" s="599"/>
      <c r="AJ169" s="599"/>
      <c r="AK169" s="599"/>
      <c r="AL169" s="599"/>
      <c r="AM169" s="599"/>
      <c r="AN169" s="599"/>
      <c r="AO169" s="599"/>
      <c r="AP169" s="599"/>
      <c r="AQ169" s="599"/>
      <c r="AR169" s="599"/>
      <c r="AS169" s="599"/>
      <c r="AT169" s="599"/>
      <c r="AU169" s="599"/>
      <c r="AV169" s="599"/>
      <c r="AW169" s="600"/>
      <c r="AY169" s="10"/>
      <c r="BI169" s="11"/>
    </row>
    <row r="170" spans="3:61" ht="11.1" customHeight="1" x14ac:dyDescent="0.2">
      <c r="C170" s="7"/>
      <c r="D170" s="7"/>
      <c r="F170" s="49"/>
      <c r="G170" s="598"/>
      <c r="H170" s="599"/>
      <c r="I170" s="599"/>
      <c r="J170" s="599"/>
      <c r="K170" s="599"/>
      <c r="L170" s="599"/>
      <c r="M170" s="599"/>
      <c r="N170" s="599"/>
      <c r="O170" s="599"/>
      <c r="P170" s="599"/>
      <c r="Q170" s="599"/>
      <c r="R170" s="599"/>
      <c r="S170" s="599"/>
      <c r="T170" s="599"/>
      <c r="U170" s="599"/>
      <c r="V170" s="599"/>
      <c r="W170" s="599"/>
      <c r="X170" s="599"/>
      <c r="Y170" s="599"/>
      <c r="Z170" s="599"/>
      <c r="AA170" s="600"/>
      <c r="AB170"/>
      <c r="AC170" s="598"/>
      <c r="AD170" s="599"/>
      <c r="AE170" s="599"/>
      <c r="AF170" s="599"/>
      <c r="AG170" s="599"/>
      <c r="AH170" s="599"/>
      <c r="AI170" s="599"/>
      <c r="AJ170" s="599"/>
      <c r="AK170" s="599"/>
      <c r="AL170" s="599"/>
      <c r="AM170" s="599"/>
      <c r="AN170" s="599"/>
      <c r="AO170" s="599"/>
      <c r="AP170" s="599"/>
      <c r="AQ170" s="599"/>
      <c r="AR170" s="599"/>
      <c r="AS170" s="599"/>
      <c r="AT170" s="599"/>
      <c r="AU170" s="599"/>
      <c r="AV170" s="599"/>
      <c r="AW170" s="600"/>
      <c r="AY170" s="10"/>
      <c r="BI170" s="11"/>
    </row>
    <row r="171" spans="3:61" ht="11.1" customHeight="1" x14ac:dyDescent="0.2">
      <c r="C171" s="7"/>
      <c r="D171" s="7"/>
      <c r="F171" s="49"/>
      <c r="G171" s="598"/>
      <c r="H171" s="599"/>
      <c r="I171" s="599"/>
      <c r="J171" s="599"/>
      <c r="K171" s="599"/>
      <c r="L171" s="599"/>
      <c r="M171" s="599"/>
      <c r="N171" s="599"/>
      <c r="O171" s="599"/>
      <c r="P171" s="599"/>
      <c r="Q171" s="599"/>
      <c r="R171" s="599"/>
      <c r="S171" s="599"/>
      <c r="T171" s="599"/>
      <c r="U171" s="599"/>
      <c r="V171" s="599"/>
      <c r="W171" s="599"/>
      <c r="X171" s="599"/>
      <c r="Y171" s="599"/>
      <c r="Z171" s="599"/>
      <c r="AA171" s="600"/>
      <c r="AB171"/>
      <c r="AC171" s="598"/>
      <c r="AD171" s="599"/>
      <c r="AE171" s="599"/>
      <c r="AF171" s="599"/>
      <c r="AG171" s="599"/>
      <c r="AH171" s="599"/>
      <c r="AI171" s="599"/>
      <c r="AJ171" s="599"/>
      <c r="AK171" s="599"/>
      <c r="AL171" s="599"/>
      <c r="AM171" s="599"/>
      <c r="AN171" s="599"/>
      <c r="AO171" s="599"/>
      <c r="AP171" s="599"/>
      <c r="AQ171" s="599"/>
      <c r="AR171" s="599"/>
      <c r="AS171" s="599"/>
      <c r="AT171" s="599"/>
      <c r="AU171" s="599"/>
      <c r="AV171" s="599"/>
      <c r="AW171" s="600"/>
      <c r="AY171" s="10"/>
      <c r="BI171" s="11"/>
    </row>
    <row r="172" spans="3:61" ht="11.1" customHeight="1" x14ac:dyDescent="0.2">
      <c r="C172" s="7"/>
      <c r="D172" s="7"/>
      <c r="F172" s="49"/>
      <c r="G172" s="598"/>
      <c r="H172" s="599"/>
      <c r="I172" s="599"/>
      <c r="J172" s="599"/>
      <c r="K172" s="599"/>
      <c r="L172" s="599"/>
      <c r="M172" s="599"/>
      <c r="N172" s="599"/>
      <c r="O172" s="599"/>
      <c r="P172" s="599"/>
      <c r="Q172" s="599"/>
      <c r="R172" s="599"/>
      <c r="S172" s="599"/>
      <c r="T172" s="599"/>
      <c r="U172" s="599"/>
      <c r="V172" s="599"/>
      <c r="W172" s="599"/>
      <c r="X172" s="599"/>
      <c r="Y172" s="599"/>
      <c r="Z172" s="599"/>
      <c r="AA172" s="600"/>
      <c r="AB172"/>
      <c r="AC172" s="598"/>
      <c r="AD172" s="599"/>
      <c r="AE172" s="599"/>
      <c r="AF172" s="599"/>
      <c r="AG172" s="599"/>
      <c r="AH172" s="599"/>
      <c r="AI172" s="599"/>
      <c r="AJ172" s="599"/>
      <c r="AK172" s="599"/>
      <c r="AL172" s="599"/>
      <c r="AM172" s="599"/>
      <c r="AN172" s="599"/>
      <c r="AO172" s="599"/>
      <c r="AP172" s="599"/>
      <c r="AQ172" s="599"/>
      <c r="AR172" s="599"/>
      <c r="AS172" s="599"/>
      <c r="AT172" s="599"/>
      <c r="AU172" s="599"/>
      <c r="AV172" s="599"/>
      <c r="AW172" s="600"/>
      <c r="AY172" s="10"/>
      <c r="BI172" s="11"/>
    </row>
    <row r="173" spans="3:61" ht="11.1" customHeight="1" x14ac:dyDescent="0.2">
      <c r="C173" s="7"/>
      <c r="D173" s="7"/>
      <c r="F173" s="49"/>
      <c r="G173" s="598"/>
      <c r="H173" s="599"/>
      <c r="I173" s="599"/>
      <c r="J173" s="599"/>
      <c r="K173" s="599"/>
      <c r="L173" s="599"/>
      <c r="M173" s="599"/>
      <c r="N173" s="599"/>
      <c r="O173" s="599"/>
      <c r="P173" s="599"/>
      <c r="Q173" s="599"/>
      <c r="R173" s="599"/>
      <c r="S173" s="599"/>
      <c r="T173" s="599"/>
      <c r="U173" s="599"/>
      <c r="V173" s="599"/>
      <c r="W173" s="599"/>
      <c r="X173" s="599"/>
      <c r="Y173" s="599"/>
      <c r="Z173" s="599"/>
      <c r="AA173" s="600"/>
      <c r="AB173"/>
      <c r="AC173" s="598"/>
      <c r="AD173" s="599"/>
      <c r="AE173" s="599"/>
      <c r="AF173" s="599"/>
      <c r="AG173" s="599"/>
      <c r="AH173" s="599"/>
      <c r="AI173" s="599"/>
      <c r="AJ173" s="599"/>
      <c r="AK173" s="599"/>
      <c r="AL173" s="599"/>
      <c r="AM173" s="599"/>
      <c r="AN173" s="599"/>
      <c r="AO173" s="599"/>
      <c r="AP173" s="599"/>
      <c r="AQ173" s="599"/>
      <c r="AR173" s="599"/>
      <c r="AS173" s="599"/>
      <c r="AT173" s="599"/>
      <c r="AU173" s="599"/>
      <c r="AV173" s="599"/>
      <c r="AW173" s="600"/>
      <c r="AY173" s="10"/>
      <c r="BI173" s="11"/>
    </row>
    <row r="174" spans="3:61" ht="11.1" customHeight="1" x14ac:dyDescent="0.2">
      <c r="C174" s="7"/>
      <c r="D174" s="7"/>
      <c r="F174" s="49"/>
      <c r="G174" s="267" t="s">
        <v>181</v>
      </c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9"/>
      <c r="AB174"/>
      <c r="AC174" s="267" t="s">
        <v>181</v>
      </c>
      <c r="AD174" s="268"/>
      <c r="AE174" s="268"/>
      <c r="AF174" s="268"/>
      <c r="AG174" s="268"/>
      <c r="AH174" s="268"/>
      <c r="AI174" s="268"/>
      <c r="AJ174" s="268"/>
      <c r="AK174" s="268"/>
      <c r="AL174" s="268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9"/>
      <c r="AY174" s="10"/>
      <c r="BI174" s="11"/>
    </row>
    <row r="175" spans="3:61" ht="11.1" customHeight="1" x14ac:dyDescent="0.2">
      <c r="C175" s="7"/>
      <c r="D175" s="7"/>
      <c r="F175" s="49"/>
      <c r="G175" s="270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71"/>
      <c r="U175" s="271"/>
      <c r="V175" s="271"/>
      <c r="W175" s="271"/>
      <c r="X175" s="271"/>
      <c r="Y175" s="271"/>
      <c r="Z175" s="271"/>
      <c r="AA175" s="272"/>
      <c r="AB175"/>
      <c r="AC175" s="270"/>
      <c r="AD175" s="271"/>
      <c r="AE175" s="271"/>
      <c r="AF175" s="271"/>
      <c r="AG175" s="271"/>
      <c r="AH175" s="271"/>
      <c r="AI175" s="271"/>
      <c r="AJ175" s="271"/>
      <c r="AK175" s="271"/>
      <c r="AL175" s="271"/>
      <c r="AM175" s="271"/>
      <c r="AN175" s="271"/>
      <c r="AO175" s="271"/>
      <c r="AP175" s="271"/>
      <c r="AQ175" s="271"/>
      <c r="AR175" s="271"/>
      <c r="AS175" s="271"/>
      <c r="AT175" s="271"/>
      <c r="AU175" s="271"/>
      <c r="AV175" s="271"/>
      <c r="AW175" s="272"/>
      <c r="AY175" s="10"/>
      <c r="BI175" s="11"/>
    </row>
    <row r="176" spans="3:61" ht="11.1" customHeight="1" x14ac:dyDescent="0.2">
      <c r="C176" s="7"/>
      <c r="D176" s="7"/>
      <c r="F176" s="49"/>
      <c r="G176" s="595"/>
      <c r="H176" s="596"/>
      <c r="I176" s="596"/>
      <c r="J176" s="596"/>
      <c r="K176" s="596"/>
      <c r="L176" s="596"/>
      <c r="M176" s="596"/>
      <c r="N176" s="596"/>
      <c r="O176" s="596"/>
      <c r="P176" s="596"/>
      <c r="Q176" s="596"/>
      <c r="R176" s="596"/>
      <c r="S176" s="596"/>
      <c r="T176" s="596"/>
      <c r="U176" s="596"/>
      <c r="V176" s="596"/>
      <c r="W176" s="596"/>
      <c r="X176" s="596"/>
      <c r="Y176" s="596"/>
      <c r="Z176" s="596"/>
      <c r="AA176" s="597"/>
      <c r="AB176"/>
      <c r="AC176" s="595"/>
      <c r="AD176" s="596"/>
      <c r="AE176" s="596"/>
      <c r="AF176" s="596"/>
      <c r="AG176" s="596"/>
      <c r="AH176" s="596"/>
      <c r="AI176" s="596"/>
      <c r="AJ176" s="596"/>
      <c r="AK176" s="596"/>
      <c r="AL176" s="596"/>
      <c r="AM176" s="596"/>
      <c r="AN176" s="596"/>
      <c r="AO176" s="596"/>
      <c r="AP176" s="596"/>
      <c r="AQ176" s="596"/>
      <c r="AR176" s="596"/>
      <c r="AS176" s="596"/>
      <c r="AT176" s="596"/>
      <c r="AU176" s="596"/>
      <c r="AV176" s="596"/>
      <c r="AW176" s="597"/>
      <c r="AY176" s="10"/>
      <c r="BI176" s="11"/>
    </row>
    <row r="177" spans="3:61" ht="11.1" customHeight="1" x14ac:dyDescent="0.2">
      <c r="C177" s="7"/>
      <c r="D177" s="7"/>
      <c r="F177" s="49"/>
      <c r="G177" s="598"/>
      <c r="H177" s="599"/>
      <c r="I177" s="599"/>
      <c r="J177" s="599"/>
      <c r="K177" s="599"/>
      <c r="L177" s="599"/>
      <c r="M177" s="599"/>
      <c r="N177" s="599"/>
      <c r="O177" s="599"/>
      <c r="P177" s="599"/>
      <c r="Q177" s="599"/>
      <c r="R177" s="599"/>
      <c r="S177" s="599"/>
      <c r="T177" s="599"/>
      <c r="U177" s="599"/>
      <c r="V177" s="599"/>
      <c r="W177" s="599"/>
      <c r="X177" s="599"/>
      <c r="Y177" s="599"/>
      <c r="Z177" s="599"/>
      <c r="AA177" s="600"/>
      <c r="AB177"/>
      <c r="AC177" s="598"/>
      <c r="AD177" s="599"/>
      <c r="AE177" s="599"/>
      <c r="AF177" s="599"/>
      <c r="AG177" s="599"/>
      <c r="AH177" s="599"/>
      <c r="AI177" s="599"/>
      <c r="AJ177" s="599"/>
      <c r="AK177" s="599"/>
      <c r="AL177" s="599"/>
      <c r="AM177" s="599"/>
      <c r="AN177" s="599"/>
      <c r="AO177" s="599"/>
      <c r="AP177" s="599"/>
      <c r="AQ177" s="599"/>
      <c r="AR177" s="599"/>
      <c r="AS177" s="599"/>
      <c r="AT177" s="599"/>
      <c r="AU177" s="599"/>
      <c r="AV177" s="599"/>
      <c r="AW177" s="600"/>
      <c r="AY177" s="10"/>
      <c r="BI177" s="11"/>
    </row>
    <row r="178" spans="3:61" ht="11.1" customHeight="1" x14ac:dyDescent="0.2">
      <c r="C178" s="7"/>
      <c r="D178" s="7"/>
      <c r="F178" s="49"/>
      <c r="G178" s="598"/>
      <c r="H178" s="599"/>
      <c r="I178" s="599"/>
      <c r="J178" s="599"/>
      <c r="K178" s="599"/>
      <c r="L178" s="599"/>
      <c r="M178" s="599"/>
      <c r="N178" s="599"/>
      <c r="O178" s="599"/>
      <c r="P178" s="599"/>
      <c r="Q178" s="599"/>
      <c r="R178" s="599"/>
      <c r="S178" s="599"/>
      <c r="T178" s="599"/>
      <c r="U178" s="599"/>
      <c r="V178" s="599"/>
      <c r="W178" s="599"/>
      <c r="X178" s="599"/>
      <c r="Y178" s="599"/>
      <c r="Z178" s="599"/>
      <c r="AA178" s="600"/>
      <c r="AB178"/>
      <c r="AC178" s="598"/>
      <c r="AD178" s="599"/>
      <c r="AE178" s="599"/>
      <c r="AF178" s="599"/>
      <c r="AG178" s="599"/>
      <c r="AH178" s="599"/>
      <c r="AI178" s="599"/>
      <c r="AJ178" s="599"/>
      <c r="AK178" s="599"/>
      <c r="AL178" s="599"/>
      <c r="AM178" s="599"/>
      <c r="AN178" s="599"/>
      <c r="AO178" s="599"/>
      <c r="AP178" s="599"/>
      <c r="AQ178" s="599"/>
      <c r="AR178" s="599"/>
      <c r="AS178" s="599"/>
      <c r="AT178" s="599"/>
      <c r="AU178" s="599"/>
      <c r="AV178" s="599"/>
      <c r="AW178" s="600"/>
      <c r="AY178" s="10"/>
      <c r="BI178" s="11"/>
    </row>
    <row r="179" spans="3:61" ht="11.1" customHeight="1" x14ac:dyDescent="0.2">
      <c r="C179" s="7"/>
      <c r="D179" s="7"/>
      <c r="F179" s="49"/>
      <c r="G179" s="598"/>
      <c r="H179" s="599"/>
      <c r="I179" s="599"/>
      <c r="J179" s="599"/>
      <c r="K179" s="599"/>
      <c r="L179" s="599"/>
      <c r="M179" s="599"/>
      <c r="N179" s="599"/>
      <c r="O179" s="599"/>
      <c r="P179" s="599"/>
      <c r="Q179" s="599"/>
      <c r="R179" s="599"/>
      <c r="S179" s="599"/>
      <c r="T179" s="599"/>
      <c r="U179" s="599"/>
      <c r="V179" s="599"/>
      <c r="W179" s="599"/>
      <c r="X179" s="599"/>
      <c r="Y179" s="599"/>
      <c r="Z179" s="599"/>
      <c r="AA179" s="600"/>
      <c r="AB179"/>
      <c r="AC179" s="598"/>
      <c r="AD179" s="599"/>
      <c r="AE179" s="599"/>
      <c r="AF179" s="599"/>
      <c r="AG179" s="599"/>
      <c r="AH179" s="599"/>
      <c r="AI179" s="599"/>
      <c r="AJ179" s="599"/>
      <c r="AK179" s="599"/>
      <c r="AL179" s="599"/>
      <c r="AM179" s="599"/>
      <c r="AN179" s="599"/>
      <c r="AO179" s="599"/>
      <c r="AP179" s="599"/>
      <c r="AQ179" s="599"/>
      <c r="AR179" s="599"/>
      <c r="AS179" s="599"/>
      <c r="AT179" s="599"/>
      <c r="AU179" s="599"/>
      <c r="AV179" s="599"/>
      <c r="AW179" s="600"/>
      <c r="AY179" s="10"/>
      <c r="BI179" s="11"/>
    </row>
    <row r="180" spans="3:61" ht="11.1" customHeight="1" x14ac:dyDescent="0.2">
      <c r="C180" s="7"/>
      <c r="D180" s="7"/>
      <c r="F180" s="49"/>
      <c r="G180" s="598"/>
      <c r="H180" s="599"/>
      <c r="I180" s="599"/>
      <c r="J180" s="599"/>
      <c r="K180" s="599"/>
      <c r="L180" s="599"/>
      <c r="M180" s="599"/>
      <c r="N180" s="599"/>
      <c r="O180" s="599"/>
      <c r="P180" s="599"/>
      <c r="Q180" s="599"/>
      <c r="R180" s="599"/>
      <c r="S180" s="599"/>
      <c r="T180" s="599"/>
      <c r="U180" s="599"/>
      <c r="V180" s="599"/>
      <c r="W180" s="599"/>
      <c r="X180" s="599"/>
      <c r="Y180" s="599"/>
      <c r="Z180" s="599"/>
      <c r="AA180" s="600"/>
      <c r="AB180"/>
      <c r="AC180" s="598"/>
      <c r="AD180" s="599"/>
      <c r="AE180" s="599"/>
      <c r="AF180" s="599"/>
      <c r="AG180" s="599"/>
      <c r="AH180" s="599"/>
      <c r="AI180" s="599"/>
      <c r="AJ180" s="599"/>
      <c r="AK180" s="599"/>
      <c r="AL180" s="599"/>
      <c r="AM180" s="599"/>
      <c r="AN180" s="599"/>
      <c r="AO180" s="599"/>
      <c r="AP180" s="599"/>
      <c r="AQ180" s="599"/>
      <c r="AR180" s="599"/>
      <c r="AS180" s="599"/>
      <c r="AT180" s="599"/>
      <c r="AU180" s="599"/>
      <c r="AV180" s="599"/>
      <c r="AW180" s="600"/>
      <c r="AY180" s="10"/>
      <c r="BI180" s="11"/>
    </row>
    <row r="181" spans="3:61" ht="11.1" customHeight="1" x14ac:dyDescent="0.2">
      <c r="C181" s="7"/>
      <c r="D181" s="7"/>
      <c r="F181" s="49"/>
      <c r="G181" s="598"/>
      <c r="H181" s="599"/>
      <c r="I181" s="599"/>
      <c r="J181" s="599"/>
      <c r="K181" s="599"/>
      <c r="L181" s="599"/>
      <c r="M181" s="599"/>
      <c r="N181" s="599"/>
      <c r="O181" s="599"/>
      <c r="P181" s="599"/>
      <c r="Q181" s="599"/>
      <c r="R181" s="599"/>
      <c r="S181" s="599"/>
      <c r="T181" s="599"/>
      <c r="U181" s="599"/>
      <c r="V181" s="599"/>
      <c r="W181" s="599"/>
      <c r="X181" s="599"/>
      <c r="Y181" s="599"/>
      <c r="Z181" s="599"/>
      <c r="AA181" s="600"/>
      <c r="AB181"/>
      <c r="AC181" s="598"/>
      <c r="AD181" s="599"/>
      <c r="AE181" s="599"/>
      <c r="AF181" s="599"/>
      <c r="AG181" s="599"/>
      <c r="AH181" s="599"/>
      <c r="AI181" s="599"/>
      <c r="AJ181" s="599"/>
      <c r="AK181" s="599"/>
      <c r="AL181" s="599"/>
      <c r="AM181" s="599"/>
      <c r="AN181" s="599"/>
      <c r="AO181" s="599"/>
      <c r="AP181" s="599"/>
      <c r="AQ181" s="599"/>
      <c r="AR181" s="599"/>
      <c r="AS181" s="599"/>
      <c r="AT181" s="599"/>
      <c r="AU181" s="599"/>
      <c r="AV181" s="599"/>
      <c r="AW181" s="600"/>
      <c r="AY181" s="10"/>
      <c r="BI181" s="11"/>
    </row>
    <row r="182" spans="3:61" ht="11.1" customHeight="1" x14ac:dyDescent="0.2">
      <c r="C182" s="7"/>
      <c r="D182" s="7"/>
      <c r="F182" s="49"/>
      <c r="G182" s="598"/>
      <c r="H182" s="599"/>
      <c r="I182" s="599"/>
      <c r="J182" s="599"/>
      <c r="K182" s="599"/>
      <c r="L182" s="599"/>
      <c r="M182" s="599"/>
      <c r="N182" s="599"/>
      <c r="O182" s="599"/>
      <c r="P182" s="599"/>
      <c r="Q182" s="599"/>
      <c r="R182" s="599"/>
      <c r="S182" s="599"/>
      <c r="T182" s="599"/>
      <c r="U182" s="599"/>
      <c r="V182" s="599"/>
      <c r="W182" s="599"/>
      <c r="X182" s="599"/>
      <c r="Y182" s="599"/>
      <c r="Z182" s="599"/>
      <c r="AA182" s="600"/>
      <c r="AB182"/>
      <c r="AC182" s="598"/>
      <c r="AD182" s="599"/>
      <c r="AE182" s="599"/>
      <c r="AF182" s="599"/>
      <c r="AG182" s="599"/>
      <c r="AH182" s="599"/>
      <c r="AI182" s="599"/>
      <c r="AJ182" s="599"/>
      <c r="AK182" s="599"/>
      <c r="AL182" s="599"/>
      <c r="AM182" s="599"/>
      <c r="AN182" s="599"/>
      <c r="AO182" s="599"/>
      <c r="AP182" s="599"/>
      <c r="AQ182" s="599"/>
      <c r="AR182" s="599"/>
      <c r="AS182" s="599"/>
      <c r="AT182" s="599"/>
      <c r="AU182" s="599"/>
      <c r="AV182" s="599"/>
      <c r="AW182" s="600"/>
      <c r="AY182" s="10"/>
      <c r="BI182" s="11"/>
    </row>
    <row r="183" spans="3:61" ht="11.1" customHeight="1" x14ac:dyDescent="0.2">
      <c r="C183" s="7"/>
      <c r="D183" s="7"/>
      <c r="F183" s="49"/>
      <c r="G183" s="598"/>
      <c r="H183" s="599"/>
      <c r="I183" s="599"/>
      <c r="J183" s="599"/>
      <c r="K183" s="599"/>
      <c r="L183" s="599"/>
      <c r="M183" s="599"/>
      <c r="N183" s="599"/>
      <c r="O183" s="599"/>
      <c r="P183" s="599"/>
      <c r="Q183" s="599"/>
      <c r="R183" s="599"/>
      <c r="S183" s="599"/>
      <c r="T183" s="599"/>
      <c r="U183" s="599"/>
      <c r="V183" s="599"/>
      <c r="W183" s="599"/>
      <c r="X183" s="599"/>
      <c r="Y183" s="599"/>
      <c r="Z183" s="599"/>
      <c r="AA183" s="600"/>
      <c r="AB183"/>
      <c r="AC183" s="598"/>
      <c r="AD183" s="599"/>
      <c r="AE183" s="599"/>
      <c r="AF183" s="599"/>
      <c r="AG183" s="599"/>
      <c r="AH183" s="599"/>
      <c r="AI183" s="599"/>
      <c r="AJ183" s="599"/>
      <c r="AK183" s="599"/>
      <c r="AL183" s="599"/>
      <c r="AM183" s="599"/>
      <c r="AN183" s="599"/>
      <c r="AO183" s="599"/>
      <c r="AP183" s="599"/>
      <c r="AQ183" s="599"/>
      <c r="AR183" s="599"/>
      <c r="AS183" s="599"/>
      <c r="AT183" s="599"/>
      <c r="AU183" s="599"/>
      <c r="AV183" s="599"/>
      <c r="AW183" s="600"/>
      <c r="AY183" s="10"/>
      <c r="BI183" s="11"/>
    </row>
    <row r="184" spans="3:61" ht="11.1" customHeight="1" x14ac:dyDescent="0.2">
      <c r="C184" s="7"/>
      <c r="D184" s="7"/>
      <c r="F184" s="49"/>
      <c r="G184" s="598"/>
      <c r="H184" s="599"/>
      <c r="I184" s="599"/>
      <c r="J184" s="599"/>
      <c r="K184" s="599"/>
      <c r="L184" s="599"/>
      <c r="M184" s="599"/>
      <c r="N184" s="599"/>
      <c r="O184" s="599"/>
      <c r="P184" s="599"/>
      <c r="Q184" s="599"/>
      <c r="R184" s="599"/>
      <c r="S184" s="599"/>
      <c r="T184" s="599"/>
      <c r="U184" s="599"/>
      <c r="V184" s="599"/>
      <c r="W184" s="599"/>
      <c r="X184" s="599"/>
      <c r="Y184" s="599"/>
      <c r="Z184" s="599"/>
      <c r="AA184" s="600"/>
      <c r="AB184"/>
      <c r="AC184" s="598"/>
      <c r="AD184" s="599"/>
      <c r="AE184" s="599"/>
      <c r="AF184" s="599"/>
      <c r="AG184" s="599"/>
      <c r="AH184" s="599"/>
      <c r="AI184" s="599"/>
      <c r="AJ184" s="599"/>
      <c r="AK184" s="599"/>
      <c r="AL184" s="599"/>
      <c r="AM184" s="599"/>
      <c r="AN184" s="599"/>
      <c r="AO184" s="599"/>
      <c r="AP184" s="599"/>
      <c r="AQ184" s="599"/>
      <c r="AR184" s="599"/>
      <c r="AS184" s="599"/>
      <c r="AT184" s="599"/>
      <c r="AU184" s="599"/>
      <c r="AV184" s="599"/>
      <c r="AW184" s="600"/>
      <c r="AY184" s="10"/>
      <c r="BI184" s="11"/>
    </row>
    <row r="185" spans="3:61" ht="11.1" customHeight="1" x14ac:dyDescent="0.2">
      <c r="C185" s="7"/>
      <c r="D185" s="7"/>
      <c r="F185" s="49"/>
      <c r="G185" s="598"/>
      <c r="H185" s="599"/>
      <c r="I185" s="599"/>
      <c r="J185" s="599"/>
      <c r="K185" s="599"/>
      <c r="L185" s="599"/>
      <c r="M185" s="599"/>
      <c r="N185" s="599"/>
      <c r="O185" s="599"/>
      <c r="P185" s="599"/>
      <c r="Q185" s="599"/>
      <c r="R185" s="599"/>
      <c r="S185" s="599"/>
      <c r="T185" s="599"/>
      <c r="U185" s="599"/>
      <c r="V185" s="599"/>
      <c r="W185" s="599"/>
      <c r="X185" s="599"/>
      <c r="Y185" s="599"/>
      <c r="Z185" s="599"/>
      <c r="AA185" s="600"/>
      <c r="AB185"/>
      <c r="AC185" s="598"/>
      <c r="AD185" s="599"/>
      <c r="AE185" s="599"/>
      <c r="AF185" s="599"/>
      <c r="AG185" s="599"/>
      <c r="AH185" s="599"/>
      <c r="AI185" s="599"/>
      <c r="AJ185" s="599"/>
      <c r="AK185" s="599"/>
      <c r="AL185" s="599"/>
      <c r="AM185" s="599"/>
      <c r="AN185" s="599"/>
      <c r="AO185" s="599"/>
      <c r="AP185" s="599"/>
      <c r="AQ185" s="599"/>
      <c r="AR185" s="599"/>
      <c r="AS185" s="599"/>
      <c r="AT185" s="599"/>
      <c r="AU185" s="599"/>
      <c r="AV185" s="599"/>
      <c r="AW185" s="600"/>
      <c r="AY185" s="10"/>
      <c r="BI185" s="11"/>
    </row>
    <row r="186" spans="3:61" ht="11.1" customHeight="1" x14ac:dyDescent="0.2">
      <c r="C186" s="7"/>
      <c r="D186" s="7"/>
      <c r="F186" s="49"/>
      <c r="G186" s="598"/>
      <c r="H186" s="599"/>
      <c r="I186" s="599"/>
      <c r="J186" s="599"/>
      <c r="K186" s="599"/>
      <c r="L186" s="599"/>
      <c r="M186" s="599"/>
      <c r="N186" s="599"/>
      <c r="O186" s="599"/>
      <c r="P186" s="599"/>
      <c r="Q186" s="599"/>
      <c r="R186" s="599"/>
      <c r="S186" s="599"/>
      <c r="T186" s="599"/>
      <c r="U186" s="599"/>
      <c r="V186" s="599"/>
      <c r="W186" s="599"/>
      <c r="X186" s="599"/>
      <c r="Y186" s="599"/>
      <c r="Z186" s="599"/>
      <c r="AA186" s="600"/>
      <c r="AB186"/>
      <c r="AC186" s="598"/>
      <c r="AD186" s="599"/>
      <c r="AE186" s="599"/>
      <c r="AF186" s="599"/>
      <c r="AG186" s="599"/>
      <c r="AH186" s="599"/>
      <c r="AI186" s="599"/>
      <c r="AJ186" s="599"/>
      <c r="AK186" s="599"/>
      <c r="AL186" s="599"/>
      <c r="AM186" s="599"/>
      <c r="AN186" s="599"/>
      <c r="AO186" s="599"/>
      <c r="AP186" s="599"/>
      <c r="AQ186" s="599"/>
      <c r="AR186" s="599"/>
      <c r="AS186" s="599"/>
      <c r="AT186" s="599"/>
      <c r="AU186" s="599"/>
      <c r="AV186" s="599"/>
      <c r="AW186" s="600"/>
      <c r="AY186" s="10"/>
      <c r="BI186" s="11"/>
    </row>
    <row r="187" spans="3:61" ht="11.1" customHeight="1" x14ac:dyDescent="0.2">
      <c r="C187" s="7"/>
      <c r="D187" s="7"/>
      <c r="F187" s="49"/>
      <c r="G187" s="598"/>
      <c r="H187" s="599"/>
      <c r="I187" s="599"/>
      <c r="J187" s="599"/>
      <c r="K187" s="599"/>
      <c r="L187" s="599"/>
      <c r="M187" s="599"/>
      <c r="N187" s="599"/>
      <c r="O187" s="599"/>
      <c r="P187" s="599"/>
      <c r="Q187" s="599"/>
      <c r="R187" s="599"/>
      <c r="S187" s="599"/>
      <c r="T187" s="599"/>
      <c r="U187" s="599"/>
      <c r="V187" s="599"/>
      <c r="W187" s="599"/>
      <c r="X187" s="599"/>
      <c r="Y187" s="599"/>
      <c r="Z187" s="599"/>
      <c r="AA187" s="600"/>
      <c r="AB187"/>
      <c r="AC187" s="598"/>
      <c r="AD187" s="599"/>
      <c r="AE187" s="599"/>
      <c r="AF187" s="599"/>
      <c r="AG187" s="599"/>
      <c r="AH187" s="599"/>
      <c r="AI187" s="599"/>
      <c r="AJ187" s="599"/>
      <c r="AK187" s="599"/>
      <c r="AL187" s="599"/>
      <c r="AM187" s="599"/>
      <c r="AN187" s="599"/>
      <c r="AO187" s="599"/>
      <c r="AP187" s="599"/>
      <c r="AQ187" s="599"/>
      <c r="AR187" s="599"/>
      <c r="AS187" s="599"/>
      <c r="AT187" s="599"/>
      <c r="AU187" s="599"/>
      <c r="AV187" s="599"/>
      <c r="AW187" s="600"/>
      <c r="AY187" s="10"/>
      <c r="BI187" s="11"/>
    </row>
    <row r="188" spans="3:61" ht="11.1" customHeight="1" x14ac:dyDescent="0.2">
      <c r="C188" s="7"/>
      <c r="D188" s="7"/>
      <c r="F188" s="49"/>
      <c r="G188" s="598"/>
      <c r="H188" s="599"/>
      <c r="I188" s="599"/>
      <c r="J188" s="599"/>
      <c r="K188" s="599"/>
      <c r="L188" s="599"/>
      <c r="M188" s="599"/>
      <c r="N188" s="599"/>
      <c r="O188" s="599"/>
      <c r="P188" s="599"/>
      <c r="Q188" s="599"/>
      <c r="R188" s="599"/>
      <c r="S188" s="599"/>
      <c r="T188" s="599"/>
      <c r="U188" s="599"/>
      <c r="V188" s="599"/>
      <c r="W188" s="599"/>
      <c r="X188" s="599"/>
      <c r="Y188" s="599"/>
      <c r="Z188" s="599"/>
      <c r="AA188" s="600"/>
      <c r="AB188"/>
      <c r="AC188" s="598"/>
      <c r="AD188" s="599"/>
      <c r="AE188" s="599"/>
      <c r="AF188" s="599"/>
      <c r="AG188" s="599"/>
      <c r="AH188" s="599"/>
      <c r="AI188" s="599"/>
      <c r="AJ188" s="599"/>
      <c r="AK188" s="599"/>
      <c r="AL188" s="599"/>
      <c r="AM188" s="599"/>
      <c r="AN188" s="599"/>
      <c r="AO188" s="599"/>
      <c r="AP188" s="599"/>
      <c r="AQ188" s="599"/>
      <c r="AR188" s="599"/>
      <c r="AS188" s="599"/>
      <c r="AT188" s="599"/>
      <c r="AU188" s="599"/>
      <c r="AV188" s="599"/>
      <c r="AW188" s="600"/>
      <c r="AY188" s="10"/>
      <c r="BI188" s="11"/>
    </row>
    <row r="189" spans="3:61" ht="11.1" customHeight="1" x14ac:dyDescent="0.2">
      <c r="C189" s="7"/>
      <c r="D189" s="7"/>
      <c r="F189" s="49"/>
      <c r="G189" s="598"/>
      <c r="H189" s="599"/>
      <c r="I189" s="599"/>
      <c r="J189" s="599"/>
      <c r="K189" s="599"/>
      <c r="L189" s="599"/>
      <c r="M189" s="599"/>
      <c r="N189" s="599"/>
      <c r="O189" s="599"/>
      <c r="P189" s="599"/>
      <c r="Q189" s="599"/>
      <c r="R189" s="599"/>
      <c r="S189" s="599"/>
      <c r="T189" s="599"/>
      <c r="U189" s="599"/>
      <c r="V189" s="599"/>
      <c r="W189" s="599"/>
      <c r="X189" s="599"/>
      <c r="Y189" s="599"/>
      <c r="Z189" s="599"/>
      <c r="AA189" s="600"/>
      <c r="AB189"/>
      <c r="AC189" s="598"/>
      <c r="AD189" s="599"/>
      <c r="AE189" s="599"/>
      <c r="AF189" s="599"/>
      <c r="AG189" s="599"/>
      <c r="AH189" s="599"/>
      <c r="AI189" s="599"/>
      <c r="AJ189" s="599"/>
      <c r="AK189" s="599"/>
      <c r="AL189" s="599"/>
      <c r="AM189" s="599"/>
      <c r="AN189" s="599"/>
      <c r="AO189" s="599"/>
      <c r="AP189" s="599"/>
      <c r="AQ189" s="599"/>
      <c r="AR189" s="599"/>
      <c r="AS189" s="599"/>
      <c r="AT189" s="599"/>
      <c r="AU189" s="599"/>
      <c r="AV189" s="599"/>
      <c r="AW189" s="600"/>
      <c r="AY189" s="10"/>
      <c r="BI189" s="11"/>
    </row>
    <row r="190" spans="3:61" ht="11.1" customHeight="1" x14ac:dyDescent="0.2">
      <c r="C190" s="7"/>
      <c r="D190" s="7"/>
      <c r="F190" s="49"/>
      <c r="G190" s="267" t="s">
        <v>181</v>
      </c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9"/>
      <c r="AB190"/>
      <c r="AC190" s="267" t="s">
        <v>181</v>
      </c>
      <c r="AD190" s="268"/>
      <c r="AE190" s="268"/>
      <c r="AF190" s="268"/>
      <c r="AG190" s="268"/>
      <c r="AH190" s="268"/>
      <c r="AI190" s="268"/>
      <c r="AJ190" s="268"/>
      <c r="AK190" s="268"/>
      <c r="AL190" s="268"/>
      <c r="AM190" s="268"/>
      <c r="AN190" s="268"/>
      <c r="AO190" s="268"/>
      <c r="AP190" s="268"/>
      <c r="AQ190" s="268"/>
      <c r="AR190" s="268"/>
      <c r="AS190" s="268"/>
      <c r="AT190" s="268"/>
      <c r="AU190" s="268"/>
      <c r="AV190" s="268"/>
      <c r="AW190" s="269"/>
      <c r="AY190" s="10"/>
      <c r="BI190" s="11"/>
    </row>
    <row r="191" spans="3:61" ht="11.1" customHeight="1" x14ac:dyDescent="0.2">
      <c r="C191" s="7"/>
      <c r="D191" s="7"/>
      <c r="F191" s="49"/>
      <c r="G191" s="270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2"/>
      <c r="AB191"/>
      <c r="AC191" s="270"/>
      <c r="AD191" s="271"/>
      <c r="AE191" s="271"/>
      <c r="AF191" s="271"/>
      <c r="AG191" s="271"/>
      <c r="AH191" s="271"/>
      <c r="AI191" s="271"/>
      <c r="AJ191" s="271"/>
      <c r="AK191" s="271"/>
      <c r="AL191" s="271"/>
      <c r="AM191" s="271"/>
      <c r="AN191" s="271"/>
      <c r="AO191" s="271"/>
      <c r="AP191" s="271"/>
      <c r="AQ191" s="271"/>
      <c r="AR191" s="271"/>
      <c r="AS191" s="271"/>
      <c r="AT191" s="271"/>
      <c r="AU191" s="271"/>
      <c r="AV191" s="271"/>
      <c r="AW191" s="272"/>
      <c r="AY191" s="10"/>
      <c r="BI191" s="11"/>
    </row>
    <row r="192" spans="3:61" ht="11.1" customHeight="1" x14ac:dyDescent="0.2">
      <c r="C192" s="7"/>
      <c r="D192" s="7"/>
      <c r="F192" s="49"/>
      <c r="G192" s="595"/>
      <c r="H192" s="596"/>
      <c r="I192" s="596"/>
      <c r="J192" s="596"/>
      <c r="K192" s="596"/>
      <c r="L192" s="596"/>
      <c r="M192" s="596"/>
      <c r="N192" s="596"/>
      <c r="O192" s="596"/>
      <c r="P192" s="596"/>
      <c r="Q192" s="596"/>
      <c r="R192" s="596"/>
      <c r="S192" s="596"/>
      <c r="T192" s="596"/>
      <c r="U192" s="596"/>
      <c r="V192" s="596"/>
      <c r="W192" s="596"/>
      <c r="X192" s="596"/>
      <c r="Y192" s="596"/>
      <c r="Z192" s="596"/>
      <c r="AA192" s="597"/>
      <c r="AB192"/>
      <c r="AC192" s="595"/>
      <c r="AD192" s="596"/>
      <c r="AE192" s="596"/>
      <c r="AF192" s="596"/>
      <c r="AG192" s="596"/>
      <c r="AH192" s="596"/>
      <c r="AI192" s="596"/>
      <c r="AJ192" s="596"/>
      <c r="AK192" s="596"/>
      <c r="AL192" s="596"/>
      <c r="AM192" s="596"/>
      <c r="AN192" s="596"/>
      <c r="AO192" s="596"/>
      <c r="AP192" s="596"/>
      <c r="AQ192" s="596"/>
      <c r="AR192" s="596"/>
      <c r="AS192" s="596"/>
      <c r="AT192" s="596"/>
      <c r="AU192" s="596"/>
      <c r="AV192" s="596"/>
      <c r="AW192" s="597"/>
      <c r="AY192" s="10"/>
      <c r="BI192" s="11"/>
    </row>
    <row r="193" spans="3:61" ht="11.1" customHeight="1" x14ac:dyDescent="0.2">
      <c r="C193" s="7"/>
      <c r="D193" s="7"/>
      <c r="F193" s="49"/>
      <c r="G193" s="598"/>
      <c r="H193" s="599"/>
      <c r="I193" s="599"/>
      <c r="J193" s="599"/>
      <c r="K193" s="599"/>
      <c r="L193" s="599"/>
      <c r="M193" s="599"/>
      <c r="N193" s="599"/>
      <c r="O193" s="599"/>
      <c r="P193" s="599"/>
      <c r="Q193" s="599"/>
      <c r="R193" s="599"/>
      <c r="S193" s="599"/>
      <c r="T193" s="599"/>
      <c r="U193" s="599"/>
      <c r="V193" s="599"/>
      <c r="W193" s="599"/>
      <c r="X193" s="599"/>
      <c r="Y193" s="599"/>
      <c r="Z193" s="599"/>
      <c r="AA193" s="600"/>
      <c r="AB193"/>
      <c r="AC193" s="598"/>
      <c r="AD193" s="599"/>
      <c r="AE193" s="599"/>
      <c r="AF193" s="599"/>
      <c r="AG193" s="599"/>
      <c r="AH193" s="599"/>
      <c r="AI193" s="599"/>
      <c r="AJ193" s="599"/>
      <c r="AK193" s="599"/>
      <c r="AL193" s="599"/>
      <c r="AM193" s="599"/>
      <c r="AN193" s="599"/>
      <c r="AO193" s="599"/>
      <c r="AP193" s="599"/>
      <c r="AQ193" s="599"/>
      <c r="AR193" s="599"/>
      <c r="AS193" s="599"/>
      <c r="AT193" s="599"/>
      <c r="AU193" s="599"/>
      <c r="AV193" s="599"/>
      <c r="AW193" s="600"/>
      <c r="AY193" s="10"/>
      <c r="BI193" s="11"/>
    </row>
    <row r="194" spans="3:61" ht="11.1" customHeight="1" x14ac:dyDescent="0.2">
      <c r="C194" s="7"/>
      <c r="D194" s="7"/>
      <c r="F194" s="49"/>
      <c r="G194" s="598"/>
      <c r="H194" s="599"/>
      <c r="I194" s="599"/>
      <c r="J194" s="599"/>
      <c r="K194" s="599"/>
      <c r="L194" s="599"/>
      <c r="M194" s="599"/>
      <c r="N194" s="599"/>
      <c r="O194" s="599"/>
      <c r="P194" s="599"/>
      <c r="Q194" s="599"/>
      <c r="R194" s="599"/>
      <c r="S194" s="599"/>
      <c r="T194" s="599"/>
      <c r="U194" s="599"/>
      <c r="V194" s="599"/>
      <c r="W194" s="599"/>
      <c r="X194" s="599"/>
      <c r="Y194" s="599"/>
      <c r="Z194" s="599"/>
      <c r="AA194" s="600"/>
      <c r="AB194"/>
      <c r="AC194" s="598"/>
      <c r="AD194" s="599"/>
      <c r="AE194" s="599"/>
      <c r="AF194" s="599"/>
      <c r="AG194" s="599"/>
      <c r="AH194" s="599"/>
      <c r="AI194" s="599"/>
      <c r="AJ194" s="599"/>
      <c r="AK194" s="599"/>
      <c r="AL194" s="599"/>
      <c r="AM194" s="599"/>
      <c r="AN194" s="599"/>
      <c r="AO194" s="599"/>
      <c r="AP194" s="599"/>
      <c r="AQ194" s="599"/>
      <c r="AR194" s="599"/>
      <c r="AS194" s="599"/>
      <c r="AT194" s="599"/>
      <c r="AU194" s="599"/>
      <c r="AV194" s="599"/>
      <c r="AW194" s="600"/>
      <c r="AY194" s="10"/>
      <c r="BI194" s="11"/>
    </row>
    <row r="195" spans="3:61" ht="11.1" customHeight="1" x14ac:dyDescent="0.2">
      <c r="C195" s="7"/>
      <c r="D195" s="7"/>
      <c r="F195" s="49"/>
      <c r="G195" s="598"/>
      <c r="H195" s="599"/>
      <c r="I195" s="599"/>
      <c r="J195" s="599"/>
      <c r="K195" s="599"/>
      <c r="L195" s="599"/>
      <c r="M195" s="599"/>
      <c r="N195" s="599"/>
      <c r="O195" s="599"/>
      <c r="P195" s="599"/>
      <c r="Q195" s="599"/>
      <c r="R195" s="599"/>
      <c r="S195" s="599"/>
      <c r="T195" s="599"/>
      <c r="U195" s="599"/>
      <c r="V195" s="599"/>
      <c r="W195" s="599"/>
      <c r="X195" s="599"/>
      <c r="Y195" s="599"/>
      <c r="Z195" s="599"/>
      <c r="AA195" s="600"/>
      <c r="AB195"/>
      <c r="AC195" s="598"/>
      <c r="AD195" s="599"/>
      <c r="AE195" s="599"/>
      <c r="AF195" s="599"/>
      <c r="AG195" s="599"/>
      <c r="AH195" s="599"/>
      <c r="AI195" s="599"/>
      <c r="AJ195" s="599"/>
      <c r="AK195" s="599"/>
      <c r="AL195" s="599"/>
      <c r="AM195" s="599"/>
      <c r="AN195" s="599"/>
      <c r="AO195" s="599"/>
      <c r="AP195" s="599"/>
      <c r="AQ195" s="599"/>
      <c r="AR195" s="599"/>
      <c r="AS195" s="599"/>
      <c r="AT195" s="599"/>
      <c r="AU195" s="599"/>
      <c r="AV195" s="599"/>
      <c r="AW195" s="600"/>
      <c r="AY195" s="10"/>
      <c r="BI195" s="11"/>
    </row>
    <row r="196" spans="3:61" ht="11.1" customHeight="1" x14ac:dyDescent="0.2">
      <c r="C196" s="7"/>
      <c r="D196" s="7"/>
      <c r="F196" s="49"/>
      <c r="G196" s="598"/>
      <c r="H196" s="599"/>
      <c r="I196" s="599"/>
      <c r="J196" s="599"/>
      <c r="K196" s="599"/>
      <c r="L196" s="599"/>
      <c r="M196" s="599"/>
      <c r="N196" s="599"/>
      <c r="O196" s="599"/>
      <c r="P196" s="599"/>
      <c r="Q196" s="599"/>
      <c r="R196" s="599"/>
      <c r="S196" s="599"/>
      <c r="T196" s="599"/>
      <c r="U196" s="599"/>
      <c r="V196" s="599"/>
      <c r="W196" s="599"/>
      <c r="X196" s="599"/>
      <c r="Y196" s="599"/>
      <c r="Z196" s="599"/>
      <c r="AA196" s="600"/>
      <c r="AB196"/>
      <c r="AC196" s="598"/>
      <c r="AD196" s="599"/>
      <c r="AE196" s="599"/>
      <c r="AF196" s="599"/>
      <c r="AG196" s="599"/>
      <c r="AH196" s="599"/>
      <c r="AI196" s="599"/>
      <c r="AJ196" s="599"/>
      <c r="AK196" s="599"/>
      <c r="AL196" s="599"/>
      <c r="AM196" s="599"/>
      <c r="AN196" s="599"/>
      <c r="AO196" s="599"/>
      <c r="AP196" s="599"/>
      <c r="AQ196" s="599"/>
      <c r="AR196" s="599"/>
      <c r="AS196" s="599"/>
      <c r="AT196" s="599"/>
      <c r="AU196" s="599"/>
      <c r="AV196" s="599"/>
      <c r="AW196" s="600"/>
      <c r="AY196" s="10"/>
      <c r="BI196" s="11"/>
    </row>
    <row r="197" spans="3:61" ht="11.1" customHeight="1" x14ac:dyDescent="0.2">
      <c r="C197" s="7"/>
      <c r="D197" s="7"/>
      <c r="F197" s="49"/>
      <c r="G197" s="598"/>
      <c r="H197" s="599"/>
      <c r="I197" s="599"/>
      <c r="J197" s="599"/>
      <c r="K197" s="599"/>
      <c r="L197" s="599"/>
      <c r="M197" s="599"/>
      <c r="N197" s="599"/>
      <c r="O197" s="599"/>
      <c r="P197" s="599"/>
      <c r="Q197" s="599"/>
      <c r="R197" s="599"/>
      <c r="S197" s="599"/>
      <c r="T197" s="599"/>
      <c r="U197" s="599"/>
      <c r="V197" s="599"/>
      <c r="W197" s="599"/>
      <c r="X197" s="599"/>
      <c r="Y197" s="599"/>
      <c r="Z197" s="599"/>
      <c r="AA197" s="600"/>
      <c r="AB197"/>
      <c r="AC197" s="598"/>
      <c r="AD197" s="599"/>
      <c r="AE197" s="599"/>
      <c r="AF197" s="599"/>
      <c r="AG197" s="599"/>
      <c r="AH197" s="599"/>
      <c r="AI197" s="599"/>
      <c r="AJ197" s="599"/>
      <c r="AK197" s="599"/>
      <c r="AL197" s="599"/>
      <c r="AM197" s="599"/>
      <c r="AN197" s="599"/>
      <c r="AO197" s="599"/>
      <c r="AP197" s="599"/>
      <c r="AQ197" s="599"/>
      <c r="AR197" s="599"/>
      <c r="AS197" s="599"/>
      <c r="AT197" s="599"/>
      <c r="AU197" s="599"/>
      <c r="AV197" s="599"/>
      <c r="AW197" s="600"/>
      <c r="AY197" s="10"/>
      <c r="BI197" s="11"/>
    </row>
    <row r="198" spans="3:61" ht="11.1" customHeight="1" x14ac:dyDescent="0.2">
      <c r="C198" s="7"/>
      <c r="D198" s="7"/>
      <c r="F198" s="49"/>
      <c r="G198" s="598"/>
      <c r="H198" s="599"/>
      <c r="I198" s="599"/>
      <c r="J198" s="599"/>
      <c r="K198" s="599"/>
      <c r="L198" s="599"/>
      <c r="M198" s="599"/>
      <c r="N198" s="599"/>
      <c r="O198" s="599"/>
      <c r="P198" s="599"/>
      <c r="Q198" s="599"/>
      <c r="R198" s="599"/>
      <c r="S198" s="599"/>
      <c r="T198" s="599"/>
      <c r="U198" s="599"/>
      <c r="V198" s="599"/>
      <c r="W198" s="599"/>
      <c r="X198" s="599"/>
      <c r="Y198" s="599"/>
      <c r="Z198" s="599"/>
      <c r="AA198" s="600"/>
      <c r="AB198"/>
      <c r="AC198" s="598"/>
      <c r="AD198" s="599"/>
      <c r="AE198" s="599"/>
      <c r="AF198" s="599"/>
      <c r="AG198" s="599"/>
      <c r="AH198" s="599"/>
      <c r="AI198" s="599"/>
      <c r="AJ198" s="599"/>
      <c r="AK198" s="599"/>
      <c r="AL198" s="599"/>
      <c r="AM198" s="599"/>
      <c r="AN198" s="599"/>
      <c r="AO198" s="599"/>
      <c r="AP198" s="599"/>
      <c r="AQ198" s="599"/>
      <c r="AR198" s="599"/>
      <c r="AS198" s="599"/>
      <c r="AT198" s="599"/>
      <c r="AU198" s="599"/>
      <c r="AV198" s="599"/>
      <c r="AW198" s="600"/>
      <c r="AY198" s="10"/>
      <c r="BI198" s="11"/>
    </row>
    <row r="199" spans="3:61" ht="11.1" customHeight="1" x14ac:dyDescent="0.2">
      <c r="C199" s="7"/>
      <c r="D199" s="7"/>
      <c r="F199" s="49"/>
      <c r="G199" s="598"/>
      <c r="H199" s="599"/>
      <c r="I199" s="599"/>
      <c r="J199" s="599"/>
      <c r="K199" s="599"/>
      <c r="L199" s="599"/>
      <c r="M199" s="599"/>
      <c r="N199" s="599"/>
      <c r="O199" s="599"/>
      <c r="P199" s="599"/>
      <c r="Q199" s="599"/>
      <c r="R199" s="599"/>
      <c r="S199" s="599"/>
      <c r="T199" s="599"/>
      <c r="U199" s="599"/>
      <c r="V199" s="599"/>
      <c r="W199" s="599"/>
      <c r="X199" s="599"/>
      <c r="Y199" s="599"/>
      <c r="Z199" s="599"/>
      <c r="AA199" s="600"/>
      <c r="AB199"/>
      <c r="AC199" s="598"/>
      <c r="AD199" s="599"/>
      <c r="AE199" s="599"/>
      <c r="AF199" s="599"/>
      <c r="AG199" s="599"/>
      <c r="AH199" s="599"/>
      <c r="AI199" s="599"/>
      <c r="AJ199" s="599"/>
      <c r="AK199" s="599"/>
      <c r="AL199" s="599"/>
      <c r="AM199" s="599"/>
      <c r="AN199" s="599"/>
      <c r="AO199" s="599"/>
      <c r="AP199" s="599"/>
      <c r="AQ199" s="599"/>
      <c r="AR199" s="599"/>
      <c r="AS199" s="599"/>
      <c r="AT199" s="599"/>
      <c r="AU199" s="599"/>
      <c r="AV199" s="599"/>
      <c r="AW199" s="600"/>
      <c r="AY199" s="10"/>
      <c r="BI199" s="11"/>
    </row>
    <row r="200" spans="3:61" ht="11.1" customHeight="1" x14ac:dyDescent="0.2">
      <c r="C200" s="7"/>
      <c r="D200" s="7"/>
      <c r="F200" s="49"/>
      <c r="G200" s="598"/>
      <c r="H200" s="599"/>
      <c r="I200" s="599"/>
      <c r="J200" s="599"/>
      <c r="K200" s="599"/>
      <c r="L200" s="599"/>
      <c r="M200" s="599"/>
      <c r="N200" s="599"/>
      <c r="O200" s="599"/>
      <c r="P200" s="599"/>
      <c r="Q200" s="599"/>
      <c r="R200" s="599"/>
      <c r="S200" s="599"/>
      <c r="T200" s="599"/>
      <c r="U200" s="599"/>
      <c r="V200" s="599"/>
      <c r="W200" s="599"/>
      <c r="X200" s="599"/>
      <c r="Y200" s="599"/>
      <c r="Z200" s="599"/>
      <c r="AA200" s="600"/>
      <c r="AB200"/>
      <c r="AC200" s="598"/>
      <c r="AD200" s="599"/>
      <c r="AE200" s="599"/>
      <c r="AF200" s="599"/>
      <c r="AG200" s="599"/>
      <c r="AH200" s="599"/>
      <c r="AI200" s="599"/>
      <c r="AJ200" s="599"/>
      <c r="AK200" s="599"/>
      <c r="AL200" s="599"/>
      <c r="AM200" s="599"/>
      <c r="AN200" s="599"/>
      <c r="AO200" s="599"/>
      <c r="AP200" s="599"/>
      <c r="AQ200" s="599"/>
      <c r="AR200" s="599"/>
      <c r="AS200" s="599"/>
      <c r="AT200" s="599"/>
      <c r="AU200" s="599"/>
      <c r="AV200" s="599"/>
      <c r="AW200" s="600"/>
      <c r="AY200" s="10"/>
      <c r="BI200" s="11"/>
    </row>
    <row r="201" spans="3:61" ht="11.1" customHeight="1" x14ac:dyDescent="0.2">
      <c r="C201" s="7"/>
      <c r="D201" s="7"/>
      <c r="F201" s="49"/>
      <c r="G201" s="598"/>
      <c r="H201" s="599"/>
      <c r="I201" s="599"/>
      <c r="J201" s="599"/>
      <c r="K201" s="599"/>
      <c r="L201" s="599"/>
      <c r="M201" s="599"/>
      <c r="N201" s="599"/>
      <c r="O201" s="599"/>
      <c r="P201" s="599"/>
      <c r="Q201" s="599"/>
      <c r="R201" s="599"/>
      <c r="S201" s="599"/>
      <c r="T201" s="599"/>
      <c r="U201" s="599"/>
      <c r="V201" s="599"/>
      <c r="W201" s="599"/>
      <c r="X201" s="599"/>
      <c r="Y201" s="599"/>
      <c r="Z201" s="599"/>
      <c r="AA201" s="600"/>
      <c r="AB201"/>
      <c r="AC201" s="598"/>
      <c r="AD201" s="599"/>
      <c r="AE201" s="599"/>
      <c r="AF201" s="599"/>
      <c r="AG201" s="599"/>
      <c r="AH201" s="599"/>
      <c r="AI201" s="599"/>
      <c r="AJ201" s="599"/>
      <c r="AK201" s="599"/>
      <c r="AL201" s="599"/>
      <c r="AM201" s="599"/>
      <c r="AN201" s="599"/>
      <c r="AO201" s="599"/>
      <c r="AP201" s="599"/>
      <c r="AQ201" s="599"/>
      <c r="AR201" s="599"/>
      <c r="AS201" s="599"/>
      <c r="AT201" s="599"/>
      <c r="AU201" s="599"/>
      <c r="AV201" s="599"/>
      <c r="AW201" s="600"/>
      <c r="AY201" s="10"/>
      <c r="BI201" s="11"/>
    </row>
    <row r="202" spans="3:61" ht="11.1" customHeight="1" x14ac:dyDescent="0.2">
      <c r="C202" s="7"/>
      <c r="D202" s="7"/>
      <c r="F202" s="49"/>
      <c r="G202" s="598"/>
      <c r="H202" s="599"/>
      <c r="I202" s="599"/>
      <c r="J202" s="599"/>
      <c r="K202" s="599"/>
      <c r="L202" s="599"/>
      <c r="M202" s="599"/>
      <c r="N202" s="599"/>
      <c r="O202" s="599"/>
      <c r="P202" s="599"/>
      <c r="Q202" s="599"/>
      <c r="R202" s="599"/>
      <c r="S202" s="599"/>
      <c r="T202" s="599"/>
      <c r="U202" s="599"/>
      <c r="V202" s="599"/>
      <c r="W202" s="599"/>
      <c r="X202" s="599"/>
      <c r="Y202" s="599"/>
      <c r="Z202" s="599"/>
      <c r="AA202" s="600"/>
      <c r="AB202"/>
      <c r="AC202" s="598"/>
      <c r="AD202" s="599"/>
      <c r="AE202" s="599"/>
      <c r="AF202" s="599"/>
      <c r="AG202" s="599"/>
      <c r="AH202" s="599"/>
      <c r="AI202" s="599"/>
      <c r="AJ202" s="599"/>
      <c r="AK202" s="599"/>
      <c r="AL202" s="599"/>
      <c r="AM202" s="599"/>
      <c r="AN202" s="599"/>
      <c r="AO202" s="599"/>
      <c r="AP202" s="599"/>
      <c r="AQ202" s="599"/>
      <c r="AR202" s="599"/>
      <c r="AS202" s="599"/>
      <c r="AT202" s="599"/>
      <c r="AU202" s="599"/>
      <c r="AV202" s="599"/>
      <c r="AW202" s="600"/>
      <c r="AY202" s="10"/>
      <c r="BI202" s="11"/>
    </row>
    <row r="203" spans="3:61" ht="11.1" customHeight="1" x14ac:dyDescent="0.2">
      <c r="C203" s="7"/>
      <c r="D203" s="7"/>
      <c r="F203" s="49"/>
      <c r="G203" s="598"/>
      <c r="H203" s="599"/>
      <c r="I203" s="599"/>
      <c r="J203" s="599"/>
      <c r="K203" s="599"/>
      <c r="L203" s="599"/>
      <c r="M203" s="599"/>
      <c r="N203" s="599"/>
      <c r="O203" s="599"/>
      <c r="P203" s="599"/>
      <c r="Q203" s="599"/>
      <c r="R203" s="599"/>
      <c r="S203" s="599"/>
      <c r="T203" s="599"/>
      <c r="U203" s="599"/>
      <c r="V203" s="599"/>
      <c r="W203" s="599"/>
      <c r="X203" s="599"/>
      <c r="Y203" s="599"/>
      <c r="Z203" s="599"/>
      <c r="AA203" s="600"/>
      <c r="AB203"/>
      <c r="AC203" s="598"/>
      <c r="AD203" s="599"/>
      <c r="AE203" s="599"/>
      <c r="AF203" s="599"/>
      <c r="AG203" s="599"/>
      <c r="AH203" s="599"/>
      <c r="AI203" s="599"/>
      <c r="AJ203" s="599"/>
      <c r="AK203" s="599"/>
      <c r="AL203" s="599"/>
      <c r="AM203" s="599"/>
      <c r="AN203" s="599"/>
      <c r="AO203" s="599"/>
      <c r="AP203" s="599"/>
      <c r="AQ203" s="599"/>
      <c r="AR203" s="599"/>
      <c r="AS203" s="599"/>
      <c r="AT203" s="599"/>
      <c r="AU203" s="599"/>
      <c r="AV203" s="599"/>
      <c r="AW203" s="600"/>
      <c r="AY203" s="10"/>
      <c r="BI203" s="11"/>
    </row>
    <row r="204" spans="3:61" ht="11.1" customHeight="1" x14ac:dyDescent="0.2">
      <c r="C204" s="7"/>
      <c r="D204" s="7"/>
      <c r="F204" s="49"/>
      <c r="G204" s="598"/>
      <c r="H204" s="599"/>
      <c r="I204" s="599"/>
      <c r="J204" s="599"/>
      <c r="K204" s="599"/>
      <c r="L204" s="599"/>
      <c r="M204" s="599"/>
      <c r="N204" s="599"/>
      <c r="O204" s="599"/>
      <c r="P204" s="599"/>
      <c r="Q204" s="599"/>
      <c r="R204" s="599"/>
      <c r="S204" s="599"/>
      <c r="T204" s="599"/>
      <c r="U204" s="599"/>
      <c r="V204" s="599"/>
      <c r="W204" s="599"/>
      <c r="X204" s="599"/>
      <c r="Y204" s="599"/>
      <c r="Z204" s="599"/>
      <c r="AA204" s="600"/>
      <c r="AB204"/>
      <c r="AC204" s="598"/>
      <c r="AD204" s="599"/>
      <c r="AE204" s="599"/>
      <c r="AF204" s="599"/>
      <c r="AG204" s="599"/>
      <c r="AH204" s="599"/>
      <c r="AI204" s="599"/>
      <c r="AJ204" s="599"/>
      <c r="AK204" s="599"/>
      <c r="AL204" s="599"/>
      <c r="AM204" s="599"/>
      <c r="AN204" s="599"/>
      <c r="AO204" s="599"/>
      <c r="AP204" s="599"/>
      <c r="AQ204" s="599"/>
      <c r="AR204" s="599"/>
      <c r="AS204" s="599"/>
      <c r="AT204" s="599"/>
      <c r="AU204" s="599"/>
      <c r="AV204" s="599"/>
      <c r="AW204" s="600"/>
      <c r="AY204" s="10"/>
      <c r="BI204" s="11"/>
    </row>
    <row r="205" spans="3:61" ht="11.1" customHeight="1" x14ac:dyDescent="0.2">
      <c r="C205" s="7"/>
      <c r="D205" s="7"/>
      <c r="F205" s="49"/>
      <c r="G205" s="598"/>
      <c r="H205" s="599"/>
      <c r="I205" s="599"/>
      <c r="J205" s="599"/>
      <c r="K205" s="599"/>
      <c r="L205" s="599"/>
      <c r="M205" s="599"/>
      <c r="N205" s="599"/>
      <c r="O205" s="599"/>
      <c r="P205" s="599"/>
      <c r="Q205" s="599"/>
      <c r="R205" s="599"/>
      <c r="S205" s="599"/>
      <c r="T205" s="599"/>
      <c r="U205" s="599"/>
      <c r="V205" s="599"/>
      <c r="W205" s="599"/>
      <c r="X205" s="599"/>
      <c r="Y205" s="599"/>
      <c r="Z205" s="599"/>
      <c r="AA205" s="600"/>
      <c r="AB205"/>
      <c r="AC205" s="598"/>
      <c r="AD205" s="599"/>
      <c r="AE205" s="599"/>
      <c r="AF205" s="599"/>
      <c r="AG205" s="599"/>
      <c r="AH205" s="599"/>
      <c r="AI205" s="599"/>
      <c r="AJ205" s="599"/>
      <c r="AK205" s="599"/>
      <c r="AL205" s="599"/>
      <c r="AM205" s="599"/>
      <c r="AN205" s="599"/>
      <c r="AO205" s="599"/>
      <c r="AP205" s="599"/>
      <c r="AQ205" s="599"/>
      <c r="AR205" s="599"/>
      <c r="AS205" s="599"/>
      <c r="AT205" s="599"/>
      <c r="AU205" s="599"/>
      <c r="AV205" s="599"/>
      <c r="AW205" s="600"/>
      <c r="AY205" s="10"/>
      <c r="BI205" s="11"/>
    </row>
    <row r="206" spans="3:61" ht="11.1" customHeight="1" x14ac:dyDescent="0.2">
      <c r="C206" s="7"/>
      <c r="D206" s="7"/>
      <c r="F206" s="49"/>
      <c r="G206" s="267" t="s">
        <v>181</v>
      </c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9"/>
      <c r="AB206"/>
      <c r="AC206" s="267" t="s">
        <v>181</v>
      </c>
      <c r="AD206" s="268"/>
      <c r="AE206" s="268"/>
      <c r="AF206" s="268"/>
      <c r="AG206" s="268"/>
      <c r="AH206" s="268"/>
      <c r="AI206" s="268"/>
      <c r="AJ206" s="268"/>
      <c r="AK206" s="268"/>
      <c r="AL206" s="268"/>
      <c r="AM206" s="268"/>
      <c r="AN206" s="268"/>
      <c r="AO206" s="268"/>
      <c r="AP206" s="268"/>
      <c r="AQ206" s="268"/>
      <c r="AR206" s="268"/>
      <c r="AS206" s="268"/>
      <c r="AT206" s="268"/>
      <c r="AU206" s="268"/>
      <c r="AV206" s="268"/>
      <c r="AW206" s="269"/>
      <c r="AY206" s="10"/>
      <c r="BI206" s="11"/>
    </row>
    <row r="207" spans="3:61" ht="11.1" customHeight="1" x14ac:dyDescent="0.2">
      <c r="C207" s="7"/>
      <c r="D207" s="7"/>
      <c r="F207" s="49"/>
      <c r="G207" s="270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71"/>
      <c r="U207" s="271"/>
      <c r="V207" s="271"/>
      <c r="W207" s="271"/>
      <c r="X207" s="271"/>
      <c r="Y207" s="271"/>
      <c r="Z207" s="271"/>
      <c r="AA207" s="272"/>
      <c r="AB207"/>
      <c r="AC207" s="270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271"/>
      <c r="AN207" s="271"/>
      <c r="AO207" s="271"/>
      <c r="AP207" s="271"/>
      <c r="AQ207" s="271"/>
      <c r="AR207" s="271"/>
      <c r="AS207" s="271"/>
      <c r="AT207" s="271"/>
      <c r="AU207" s="271"/>
      <c r="AV207" s="271"/>
      <c r="AW207" s="272"/>
      <c r="AY207" s="10"/>
      <c r="BI207" s="11"/>
    </row>
    <row r="208" spans="3:61" ht="3.95" customHeight="1" x14ac:dyDescent="0.2">
      <c r="C208" s="7"/>
      <c r="D208" s="7"/>
      <c r="E208" s="8" t="s">
        <v>34</v>
      </c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40"/>
      <c r="AY208" s="10"/>
      <c r="BI208" s="11"/>
    </row>
    <row r="209" spans="1:63" ht="11.1" customHeight="1" x14ac:dyDescent="0.2">
      <c r="C209" s="7"/>
      <c r="D209" s="7"/>
      <c r="F209" s="4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Y209" s="10"/>
      <c r="BI209" s="11"/>
    </row>
    <row r="210" spans="1:63" ht="11.1" customHeight="1" x14ac:dyDescent="0.2">
      <c r="C210" s="7"/>
      <c r="D210" s="7"/>
      <c r="F210" s="49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Y210" s="10"/>
      <c r="BI210" s="11"/>
    </row>
    <row r="211" spans="1:63" ht="11.1" customHeight="1" x14ac:dyDescent="0.2">
      <c r="C211" s="7"/>
      <c r="D211" s="7"/>
      <c r="F211" s="49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Y211" s="10"/>
      <c r="BI211" s="11"/>
    </row>
    <row r="212" spans="1:63" ht="11.1" customHeight="1" x14ac:dyDescent="0.2">
      <c r="F212" s="49"/>
    </row>
    <row r="213" spans="1:63" ht="11.1" customHeight="1" x14ac:dyDescent="0.2">
      <c r="C213" s="7"/>
      <c r="D213" s="7"/>
      <c r="BB213" s="10"/>
      <c r="BC213" s="10"/>
      <c r="BD213" s="10"/>
      <c r="BE213" s="10"/>
      <c r="BF213" s="11"/>
      <c r="BG213" s="11"/>
      <c r="BH213" s="11"/>
      <c r="BI213" s="11"/>
    </row>
    <row r="214" spans="1:63" ht="11.1" customHeight="1" x14ac:dyDescent="0.2">
      <c r="C214" s="7"/>
      <c r="D214"/>
      <c r="E214"/>
      <c r="H214" s="549"/>
      <c r="I214" s="549"/>
      <c r="J214" s="549"/>
      <c r="K214" s="549"/>
      <c r="L214" s="549"/>
      <c r="M214" s="549"/>
      <c r="N214" s="549"/>
      <c r="O214" s="549"/>
      <c r="P214" s="549"/>
      <c r="Q214" s="549"/>
      <c r="R214" s="549"/>
      <c r="S214" s="549"/>
      <c r="T214" s="549"/>
      <c r="U214" s="549"/>
      <c r="V214" s="549"/>
      <c r="W214" s="549"/>
      <c r="X214" s="549"/>
      <c r="Y214" s="549"/>
      <c r="Z214" s="549"/>
      <c r="AD214" s="52" t="s">
        <v>196</v>
      </c>
      <c r="AE214" s="252" t="s">
        <v>197</v>
      </c>
      <c r="AF214" s="253"/>
      <c r="AG214" s="253"/>
      <c r="AH214" s="253"/>
      <c r="AI214" s="253"/>
      <c r="AJ214" s="253"/>
      <c r="AK214" s="253"/>
      <c r="AL214" s="253"/>
      <c r="AM214" s="253"/>
      <c r="AN214" s="253"/>
      <c r="AO214" s="253"/>
      <c r="AP214" s="253"/>
      <c r="AQ214" s="253"/>
      <c r="AR214" s="253"/>
      <c r="AS214" s="253"/>
      <c r="AT214" s="253"/>
      <c r="AU214" s="253"/>
      <c r="AV214" s="253"/>
      <c r="AZ214" s="11"/>
    </row>
    <row r="215" spans="1:63" ht="11.1" customHeight="1" x14ac:dyDescent="0.2">
      <c r="C215" s="7"/>
      <c r="D215"/>
      <c r="E215"/>
      <c r="H215" s="53" t="s">
        <v>198</v>
      </c>
      <c r="I215" s="620" t="s">
        <v>199</v>
      </c>
      <c r="J215" s="621"/>
      <c r="K215" s="621"/>
      <c r="L215" s="621"/>
      <c r="M215" s="621"/>
      <c r="N215" s="621"/>
      <c r="O215" s="621"/>
      <c r="P215" s="621"/>
      <c r="Q215" s="621"/>
      <c r="R215" s="621"/>
      <c r="S215" s="621"/>
      <c r="T215" s="621"/>
      <c r="U215" s="621"/>
      <c r="V215" s="621"/>
      <c r="W215" s="621"/>
      <c r="X215" s="621"/>
      <c r="Y215" s="621"/>
      <c r="Z215" s="621"/>
      <c r="AD215" s="8" t="s">
        <v>200</v>
      </c>
      <c r="AE215" s="549">
        <f>S_Ini</f>
        <v>0</v>
      </c>
      <c r="AF215" s="549"/>
      <c r="AG215" s="549"/>
      <c r="AH215" s="549"/>
      <c r="AI215" s="549"/>
      <c r="AJ215" s="549"/>
      <c r="AK215" s="549"/>
      <c r="AL215" s="549"/>
      <c r="AM215" s="549"/>
      <c r="AN215" s="549"/>
      <c r="AO215" s="549"/>
      <c r="AP215" s="549"/>
      <c r="AQ215" s="549"/>
      <c r="AR215" s="549"/>
      <c r="AS215" s="549"/>
      <c r="AT215" s="549"/>
      <c r="AU215" s="549"/>
      <c r="AV215" s="549"/>
      <c r="BA215" s="10"/>
    </row>
    <row r="216" spans="1:63" ht="11.1" customHeight="1" x14ac:dyDescent="0.2">
      <c r="C216" s="7"/>
      <c r="D216"/>
      <c r="E216"/>
      <c r="AD216" s="8" t="s">
        <v>201</v>
      </c>
      <c r="AE216" s="601">
        <f>AK59</f>
        <v>0</v>
      </c>
      <c r="AF216" s="601"/>
      <c r="AG216" s="601"/>
      <c r="AH216" s="601"/>
      <c r="AI216" s="601"/>
      <c r="AJ216" s="601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</row>
    <row r="217" spans="1:63" ht="11.1" customHeight="1" x14ac:dyDescent="0.2">
      <c r="C217" s="7"/>
      <c r="D217"/>
      <c r="E217"/>
      <c r="G217" s="602" t="s">
        <v>383</v>
      </c>
      <c r="H217" s="603"/>
      <c r="I217" s="603"/>
      <c r="J217" s="603"/>
      <c r="K217" s="603"/>
      <c r="L217" s="603"/>
      <c r="M217" s="603"/>
      <c r="N217" s="603"/>
      <c r="O217" s="603"/>
      <c r="P217" s="603"/>
      <c r="Q217" s="603"/>
      <c r="R217" s="603"/>
      <c r="S217" s="603"/>
      <c r="T217" s="603"/>
      <c r="U217" s="603"/>
      <c r="V217" s="603"/>
      <c r="W217" s="603"/>
      <c r="X217" s="603"/>
      <c r="Y217" s="603"/>
      <c r="Z217" s="603"/>
      <c r="AA217" s="604"/>
    </row>
    <row r="218" spans="1:63" ht="12" customHeight="1" x14ac:dyDescent="0.2">
      <c r="C218" s="7"/>
      <c r="D218"/>
      <c r="E218"/>
      <c r="G218" s="605"/>
      <c r="H218" s="606"/>
      <c r="I218" s="606"/>
      <c r="J218" s="606"/>
      <c r="K218" s="606"/>
      <c r="L218" s="606"/>
      <c r="M218" s="606"/>
      <c r="N218" s="606"/>
      <c r="O218" s="606"/>
      <c r="P218" s="606"/>
      <c r="Q218" s="606"/>
      <c r="R218" s="606"/>
      <c r="S218" s="606"/>
      <c r="T218" s="606"/>
      <c r="U218" s="606"/>
      <c r="V218" s="606"/>
      <c r="W218" s="606"/>
      <c r="X218" s="606"/>
      <c r="Y218" s="606"/>
      <c r="Z218" s="606"/>
      <c r="AA218" s="607"/>
    </row>
    <row r="219" spans="1:63" ht="12" customHeight="1" x14ac:dyDescent="0.2">
      <c r="C219" s="7"/>
      <c r="D219"/>
      <c r="E219"/>
      <c r="G219" s="605"/>
      <c r="H219" s="606"/>
      <c r="I219" s="606"/>
      <c r="J219" s="606"/>
      <c r="K219" s="606"/>
      <c r="L219" s="606"/>
      <c r="M219" s="606"/>
      <c r="N219" s="606"/>
      <c r="O219" s="606"/>
      <c r="P219" s="606"/>
      <c r="Q219" s="606"/>
      <c r="R219" s="606"/>
      <c r="S219" s="606"/>
      <c r="T219" s="606"/>
      <c r="U219" s="606"/>
      <c r="V219" s="606"/>
      <c r="W219" s="606"/>
      <c r="X219" s="606"/>
      <c r="Y219" s="606"/>
      <c r="Z219" s="606"/>
      <c r="AA219" s="607"/>
      <c r="AD219" s="52" t="s">
        <v>202</v>
      </c>
      <c r="AE219" s="611" t="s">
        <v>384</v>
      </c>
      <c r="AF219" s="611"/>
      <c r="AG219" s="611"/>
      <c r="AH219" s="611"/>
      <c r="AI219" s="611"/>
      <c r="AJ219" s="611"/>
      <c r="AK219" s="611"/>
      <c r="AL219" s="611"/>
      <c r="AM219" s="611"/>
      <c r="AN219" s="611"/>
      <c r="AO219" s="611"/>
      <c r="AP219" s="611"/>
      <c r="AQ219" s="611"/>
      <c r="AR219" s="611"/>
      <c r="AS219" s="611"/>
      <c r="AT219" s="611"/>
      <c r="AU219" s="611"/>
      <c r="AV219" s="252"/>
    </row>
    <row r="220" spans="1:63" ht="12" customHeight="1" x14ac:dyDescent="0.2">
      <c r="C220" s="7"/>
      <c r="D220"/>
      <c r="E220"/>
      <c r="G220" s="605"/>
      <c r="H220" s="606"/>
      <c r="I220" s="606"/>
      <c r="J220" s="606"/>
      <c r="K220" s="606"/>
      <c r="L220" s="606"/>
      <c r="M220" s="606"/>
      <c r="N220" s="606"/>
      <c r="O220" s="606"/>
      <c r="P220" s="606"/>
      <c r="Q220" s="606"/>
      <c r="R220" s="606"/>
      <c r="S220" s="606"/>
      <c r="T220" s="606"/>
      <c r="U220" s="606"/>
      <c r="V220" s="606"/>
      <c r="W220" s="606"/>
      <c r="X220" s="606"/>
      <c r="Y220" s="606"/>
      <c r="Z220" s="606"/>
      <c r="AA220" s="607"/>
      <c r="AD220" s="8" t="s">
        <v>200</v>
      </c>
      <c r="AE220" s="549">
        <f>G65</f>
        <v>0</v>
      </c>
      <c r="AF220" s="549"/>
      <c r="AG220" s="549"/>
      <c r="AH220" s="549"/>
      <c r="AI220" s="549"/>
      <c r="AJ220" s="549"/>
      <c r="AK220" s="549"/>
      <c r="AL220" s="549"/>
      <c r="AM220" s="549"/>
      <c r="AN220" s="549"/>
      <c r="AO220" s="549"/>
      <c r="AP220" s="549"/>
      <c r="AQ220" s="549"/>
      <c r="AR220" s="549"/>
      <c r="AS220" s="549"/>
      <c r="AT220" s="549"/>
      <c r="AU220" s="549"/>
      <c r="AV220" s="549"/>
    </row>
    <row r="221" spans="1:63" ht="12" customHeight="1" x14ac:dyDescent="0.2">
      <c r="C221" s="7"/>
      <c r="D221"/>
      <c r="E221"/>
      <c r="G221" s="608"/>
      <c r="H221" s="609"/>
      <c r="I221" s="609"/>
      <c r="J221" s="609"/>
      <c r="K221" s="609"/>
      <c r="L221" s="609"/>
      <c r="M221" s="609"/>
      <c r="N221" s="609"/>
      <c r="O221" s="609"/>
      <c r="P221" s="609"/>
      <c r="Q221" s="609"/>
      <c r="R221" s="609"/>
      <c r="S221" s="609"/>
      <c r="T221" s="609"/>
      <c r="U221" s="609"/>
      <c r="V221" s="609"/>
      <c r="W221" s="609"/>
      <c r="X221" s="609"/>
      <c r="Y221" s="609"/>
      <c r="Z221" s="609"/>
      <c r="AA221" s="610"/>
      <c r="AD221" s="8" t="s">
        <v>201</v>
      </c>
      <c r="AE221" s="601">
        <f>AK65</f>
        <v>0</v>
      </c>
      <c r="AF221" s="601"/>
      <c r="AG221" s="601"/>
      <c r="AH221" s="601"/>
      <c r="AI221" s="601"/>
      <c r="AJ221" s="601"/>
      <c r="AK221"/>
      <c r="AL221"/>
      <c r="AM221"/>
      <c r="AO221" s="97" t="s">
        <v>204</v>
      </c>
      <c r="AP221" s="612" t="str">
        <f>AB65&amp;"/"&amp;AI65</f>
        <v>0/0</v>
      </c>
      <c r="AQ221" s="612"/>
      <c r="AR221" s="612"/>
      <c r="AS221" s="612"/>
      <c r="AT221" s="612"/>
      <c r="AU221" s="612"/>
      <c r="AV221" s="612"/>
    </row>
    <row r="222" spans="1:63" s="38" customFormat="1" ht="3.95" customHeight="1" x14ac:dyDescent="0.2">
      <c r="A222" s="7"/>
      <c r="B222" s="7"/>
      <c r="C222" s="7"/>
      <c r="D222"/>
      <c r="E222" s="8" t="s">
        <v>34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54"/>
      <c r="AY222" s="178"/>
      <c r="AZ222" s="10"/>
      <c r="BA222"/>
      <c r="BB222" s="10"/>
      <c r="BC222" s="10"/>
      <c r="BD222" s="10"/>
      <c r="BE222" s="10"/>
      <c r="BF222" s="10"/>
      <c r="BG222" s="10"/>
      <c r="BH222" s="10"/>
      <c r="BI222" s="10"/>
      <c r="BJ222" s="178"/>
      <c r="BK222" s="11"/>
    </row>
    <row r="223" spans="1:63" ht="12" customHeight="1" x14ac:dyDescent="0.2">
      <c r="C223" s="7"/>
      <c r="D223"/>
      <c r="E223"/>
      <c r="BB223" s="10"/>
      <c r="BC223" s="10"/>
      <c r="BD223" s="10"/>
      <c r="BE223" s="10"/>
      <c r="BF223" s="10"/>
      <c r="BG223" s="10"/>
      <c r="BH223" s="10"/>
      <c r="BI223" s="10"/>
    </row>
    <row r="224" spans="1:63" ht="12" customHeight="1" x14ac:dyDescent="0.2">
      <c r="C224" s="7"/>
      <c r="D224"/>
      <c r="E224"/>
      <c r="AD224"/>
      <c r="BA224" s="10"/>
      <c r="BK224" s="178"/>
    </row>
    <row r="225" spans="1:63" ht="12" customHeight="1" x14ac:dyDescent="0.2">
      <c r="C225" s="7"/>
      <c r="D225"/>
      <c r="E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BA225" s="10"/>
    </row>
    <row r="226" spans="1:63" ht="6" customHeight="1" x14ac:dyDescent="0.2">
      <c r="C226" s="7"/>
      <c r="D226"/>
      <c r="E226"/>
      <c r="G226" s="49"/>
      <c r="BB226" s="10"/>
      <c r="BC226" s="10"/>
      <c r="BD226" s="10"/>
      <c r="BE226" s="10"/>
      <c r="BF226" s="10"/>
      <c r="BG226" s="10"/>
      <c r="BH226" s="10"/>
      <c r="BI226" s="10"/>
    </row>
    <row r="227" spans="1:63" ht="12" customHeight="1" x14ac:dyDescent="0.2">
      <c r="C227" s="7"/>
      <c r="D227"/>
      <c r="E227"/>
      <c r="BB227" s="10"/>
      <c r="BC227" s="10"/>
      <c r="BD227" s="10"/>
      <c r="BE227" s="10"/>
      <c r="BF227" s="10"/>
      <c r="BG227" s="10"/>
      <c r="BH227" s="10"/>
      <c r="BI227" s="10"/>
    </row>
    <row r="228" spans="1:63" ht="12" customHeight="1" x14ac:dyDescent="0.2">
      <c r="C228" s="7"/>
      <c r="D228"/>
      <c r="E228"/>
      <c r="BA228" s="10"/>
    </row>
    <row r="229" spans="1:63" ht="12" customHeight="1" x14ac:dyDescent="0.2">
      <c r="C229" s="7"/>
      <c r="D229"/>
      <c r="E229"/>
      <c r="BA229" s="10"/>
      <c r="BB229" s="11"/>
      <c r="BC229" s="11"/>
      <c r="BD229" s="11"/>
      <c r="BE229" s="11"/>
      <c r="BF229" s="11"/>
      <c r="BG229" s="11"/>
      <c r="BH229" s="11"/>
      <c r="BI229" s="11"/>
    </row>
    <row r="230" spans="1:63" ht="12" customHeight="1" x14ac:dyDescent="0.2">
      <c r="C230" s="7"/>
      <c r="D230"/>
      <c r="E230"/>
      <c r="G230" s="49"/>
      <c r="BA230" s="10"/>
      <c r="BB230" s="10"/>
      <c r="BC230" s="10"/>
      <c r="BD230" s="11"/>
      <c r="BE230" s="11"/>
      <c r="BF230" s="11"/>
      <c r="BG230" s="11"/>
      <c r="BH230" s="11"/>
      <c r="BI230" s="11"/>
    </row>
    <row r="231" spans="1:63" ht="12" customHeight="1" x14ac:dyDescent="0.2">
      <c r="C231" s="7"/>
      <c r="D231"/>
      <c r="E231"/>
      <c r="BA231" s="10"/>
    </row>
    <row r="232" spans="1:63" s="38" customFormat="1" ht="3.95" customHeight="1" x14ac:dyDescent="0.2">
      <c r="A232" s="7"/>
      <c r="B232" s="7"/>
      <c r="C232" s="7"/>
      <c r="D232"/>
      <c r="E232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54"/>
      <c r="AY232" s="178"/>
      <c r="AZ232" s="10"/>
      <c r="BA232" s="10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1"/>
    </row>
    <row r="233" spans="1:63" s="38" customFormat="1" ht="12" customHeight="1" x14ac:dyDescent="0.2">
      <c r="A233" s="7"/>
      <c r="B233" s="7"/>
      <c r="C233" s="7"/>
      <c r="D233" s="7"/>
      <c r="E233" s="8"/>
      <c r="F233" s="11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78"/>
      <c r="BK233" s="11"/>
    </row>
    <row r="234" spans="1:63" s="38" customFormat="1" ht="12" customHeight="1" x14ac:dyDescent="0.2">
      <c r="A234" s="7">
        <v>0</v>
      </c>
      <c r="B234" s="7"/>
      <c r="C234" s="7"/>
      <c r="D234" s="7"/>
      <c r="E234" s="8"/>
      <c r="F234" s="11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 s="10"/>
      <c r="BA234" s="178"/>
      <c r="BB234" s="10"/>
      <c r="BC234" s="10"/>
      <c r="BD234" s="10"/>
      <c r="BE234" s="10"/>
      <c r="BF234" s="10"/>
      <c r="BG234" s="10"/>
      <c r="BH234" s="10"/>
      <c r="BI234" s="10"/>
      <c r="BJ234" s="178"/>
      <c r="BK234" s="178"/>
    </row>
    <row r="235" spans="1:63" x14ac:dyDescent="0.2">
      <c r="BA235" s="10"/>
      <c r="BK235" s="178"/>
    </row>
    <row r="236" spans="1:63" x14ac:dyDescent="0.2">
      <c r="BA236" s="10"/>
      <c r="BK236" s="178"/>
    </row>
    <row r="237" spans="1:63" x14ac:dyDescent="0.2">
      <c r="BH237" s="11"/>
      <c r="BI237" s="11"/>
    </row>
    <row r="238" spans="1:63" x14ac:dyDescent="0.2">
      <c r="BH238" s="11"/>
      <c r="BI238" s="11"/>
    </row>
    <row r="239" spans="1:63" x14ac:dyDescent="0.2">
      <c r="BH239" s="11"/>
      <c r="BI239" s="11"/>
    </row>
    <row r="240" spans="1:63" x14ac:dyDescent="0.2"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BH240" s="11"/>
      <c r="BI240" s="11"/>
    </row>
    <row r="241" spans="7:48" x14ac:dyDescent="0.2"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7:48" x14ac:dyDescent="0.2"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7:48" x14ac:dyDescent="0.2"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7:48" x14ac:dyDescent="0.2"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</sheetData>
  <sheetProtection sheet="1" formatCells="0" formatColumns="0" formatRows="0" selectLockedCells="1" sort="0" autoFilter="0"/>
  <mergeCells count="281">
    <mergeCell ref="AC91:AR91"/>
    <mergeCell ref="G107:R107"/>
    <mergeCell ref="G105:R106"/>
    <mergeCell ref="AC94:AW100"/>
    <mergeCell ref="AC93:AW93"/>
    <mergeCell ref="AC92:AP92"/>
    <mergeCell ref="AQ92:AW92"/>
    <mergeCell ref="AS91:AW91"/>
    <mergeCell ref="G91:R91"/>
    <mergeCell ref="G92:R92"/>
    <mergeCell ref="AC101:AW103"/>
    <mergeCell ref="S91:U91"/>
    <mergeCell ref="V91:X91"/>
    <mergeCell ref="Y91:AA91"/>
    <mergeCell ref="S92:U92"/>
    <mergeCell ref="V92:X92"/>
    <mergeCell ref="Y92:AA92"/>
    <mergeCell ref="S93:U93"/>
    <mergeCell ref="V93:X93"/>
    <mergeCell ref="Y93:AA93"/>
    <mergeCell ref="G93:R93"/>
    <mergeCell ref="S94:U94"/>
    <mergeCell ref="V94:X94"/>
    <mergeCell ref="Y94:AA94"/>
    <mergeCell ref="AC89:AR90"/>
    <mergeCell ref="AS89:AW90"/>
    <mergeCell ref="G84:R84"/>
    <mergeCell ref="G85:R85"/>
    <mergeCell ref="G86:R86"/>
    <mergeCell ref="G87:R87"/>
    <mergeCell ref="G88:R88"/>
    <mergeCell ref="G89:R89"/>
    <mergeCell ref="G90:R90"/>
    <mergeCell ref="S86:U86"/>
    <mergeCell ref="S85:U85"/>
    <mergeCell ref="AS83:AW84"/>
    <mergeCell ref="S84:U84"/>
    <mergeCell ref="Y84:AA84"/>
    <mergeCell ref="V84:X84"/>
    <mergeCell ref="Y83:AA83"/>
    <mergeCell ref="AC88:AR88"/>
    <mergeCell ref="AS88:AW88"/>
    <mergeCell ref="S87:U87"/>
    <mergeCell ref="V87:X87"/>
    <mergeCell ref="Y87:AA87"/>
    <mergeCell ref="AS87:AW87"/>
    <mergeCell ref="V85:X85"/>
    <mergeCell ref="Y85:AA85"/>
    <mergeCell ref="T3:AU3"/>
    <mergeCell ref="T4:AU4"/>
    <mergeCell ref="T5:AU5"/>
    <mergeCell ref="G10:I10"/>
    <mergeCell ref="K10:M10"/>
    <mergeCell ref="O10:AW11"/>
    <mergeCell ref="K26:AW26"/>
    <mergeCell ref="G13:I13"/>
    <mergeCell ref="K13:M13"/>
    <mergeCell ref="O13:AW16"/>
    <mergeCell ref="G18:AW18"/>
    <mergeCell ref="G20:AW20"/>
    <mergeCell ref="G22:I22"/>
    <mergeCell ref="K22:AW22"/>
    <mergeCell ref="G24:I24"/>
    <mergeCell ref="K24:AW24"/>
    <mergeCell ref="G25:I25"/>
    <mergeCell ref="K25:AW25"/>
    <mergeCell ref="G26:I26"/>
    <mergeCell ref="K33:AW33"/>
    <mergeCell ref="G31:I31"/>
    <mergeCell ref="K31:AW31"/>
    <mergeCell ref="G33:I33"/>
    <mergeCell ref="G35:I35"/>
    <mergeCell ref="K35:AW35"/>
    <mergeCell ref="G37:I37"/>
    <mergeCell ref="K37:AW37"/>
    <mergeCell ref="G27:I27"/>
    <mergeCell ref="G28:I28"/>
    <mergeCell ref="K28:AW28"/>
    <mergeCell ref="G29:I29"/>
    <mergeCell ref="K29:AW29"/>
    <mergeCell ref="K27:AW27"/>
    <mergeCell ref="G38:I38"/>
    <mergeCell ref="K38:AW38"/>
    <mergeCell ref="G39:I39"/>
    <mergeCell ref="K39:AW39"/>
    <mergeCell ref="G40:I40"/>
    <mergeCell ref="G41:I41"/>
    <mergeCell ref="K41:AW41"/>
    <mergeCell ref="S50:T50"/>
    <mergeCell ref="U50:Z50"/>
    <mergeCell ref="AP50:AW50"/>
    <mergeCell ref="K40:AW40"/>
    <mergeCell ref="AK62:AP62"/>
    <mergeCell ref="AS62:AW62"/>
    <mergeCell ref="AB64:AH64"/>
    <mergeCell ref="AI64:AJ64"/>
    <mergeCell ref="AK64:AP64"/>
    <mergeCell ref="AQ64:AW64"/>
    <mergeCell ref="AB62:AH62"/>
    <mergeCell ref="AI62:AJ62"/>
    <mergeCell ref="AZ51:BD54"/>
    <mergeCell ref="U53:AV53"/>
    <mergeCell ref="U54:AV54"/>
    <mergeCell ref="AK58:AP58"/>
    <mergeCell ref="AQ58:AW58"/>
    <mergeCell ref="G58:X58"/>
    <mergeCell ref="Y58:AJ58"/>
    <mergeCell ref="S51:Z51"/>
    <mergeCell ref="AP51:AW51"/>
    <mergeCell ref="V71:Z71"/>
    <mergeCell ref="AV71:AW71"/>
    <mergeCell ref="G59:X59"/>
    <mergeCell ref="Y59:AJ59"/>
    <mergeCell ref="G61:P61"/>
    <mergeCell ref="Q61:AA61"/>
    <mergeCell ref="G62:P62"/>
    <mergeCell ref="Q62:AA62"/>
    <mergeCell ref="AQ62:AR62"/>
    <mergeCell ref="Q65:AA65"/>
    <mergeCell ref="AB65:AH65"/>
    <mergeCell ref="AQ65:AR65"/>
    <mergeCell ref="G70:U70"/>
    <mergeCell ref="V70:Z70"/>
    <mergeCell ref="AA70:AU70"/>
    <mergeCell ref="G64:P64"/>
    <mergeCell ref="Q64:AA64"/>
    <mergeCell ref="AK59:AP59"/>
    <mergeCell ref="AQ59:AR59"/>
    <mergeCell ref="AS59:AW59"/>
    <mergeCell ref="AB61:AH61"/>
    <mergeCell ref="AI61:AJ61"/>
    <mergeCell ref="AK61:AP61"/>
    <mergeCell ref="AQ61:AW61"/>
    <mergeCell ref="AI65:AJ65"/>
    <mergeCell ref="AK65:AP65"/>
    <mergeCell ref="AA71:AU71"/>
    <mergeCell ref="G71:U71"/>
    <mergeCell ref="AC82:AR82"/>
    <mergeCell ref="AS82:AW82"/>
    <mergeCell ref="Y73:AB73"/>
    <mergeCell ref="AK73:AP73"/>
    <mergeCell ref="G72:L72"/>
    <mergeCell ref="M72:S72"/>
    <mergeCell ref="T72:AC72"/>
    <mergeCell ref="AD72:AJ72"/>
    <mergeCell ref="AK72:AP72"/>
    <mergeCell ref="AQ72:AW72"/>
    <mergeCell ref="AQ73:AW73"/>
    <mergeCell ref="T73:W73"/>
    <mergeCell ref="AS65:AW65"/>
    <mergeCell ref="G67:AW67"/>
    <mergeCell ref="G68:AI68"/>
    <mergeCell ref="AJ68:AW68"/>
    <mergeCell ref="G69:AI69"/>
    <mergeCell ref="AJ69:AW69"/>
    <mergeCell ref="G65:P65"/>
    <mergeCell ref="AV70:AW70"/>
    <mergeCell ref="BB73:BF73"/>
    <mergeCell ref="BH73:BI73"/>
    <mergeCell ref="G77:AA77"/>
    <mergeCell ref="AC77:AW77"/>
    <mergeCell ref="AD73:AJ73"/>
    <mergeCell ref="AS79:AW79"/>
    <mergeCell ref="AP81:AW81"/>
    <mergeCell ref="G78:AA78"/>
    <mergeCell ref="AC78:AW78"/>
    <mergeCell ref="AC81:AJ81"/>
    <mergeCell ref="AC79:AG79"/>
    <mergeCell ref="AH79:AL79"/>
    <mergeCell ref="AC80:AW80"/>
    <mergeCell ref="G79:R83"/>
    <mergeCell ref="S79:U82"/>
    <mergeCell ref="V79:X82"/>
    <mergeCell ref="Y79:AA82"/>
    <mergeCell ref="AK81:AO81"/>
    <mergeCell ref="AC85:AR85"/>
    <mergeCell ref="AS85:AW85"/>
    <mergeCell ref="AI87:AL87"/>
    <mergeCell ref="AM87:AR87"/>
    <mergeCell ref="V86:X86"/>
    <mergeCell ref="Y86:AA86"/>
    <mergeCell ref="AC86:AR86"/>
    <mergeCell ref="AS86:AW86"/>
    <mergeCell ref="AC87:AH87"/>
    <mergeCell ref="S90:U90"/>
    <mergeCell ref="V90:X90"/>
    <mergeCell ref="Y90:AA90"/>
    <mergeCell ref="S88:U88"/>
    <mergeCell ref="V88:X88"/>
    <mergeCell ref="Y88:AA88"/>
    <mergeCell ref="S89:U89"/>
    <mergeCell ref="V89:X89"/>
    <mergeCell ref="Y89:AA89"/>
    <mergeCell ref="S95:U95"/>
    <mergeCell ref="V95:X95"/>
    <mergeCell ref="Y95:AA95"/>
    <mergeCell ref="G94:R94"/>
    <mergeCell ref="G95:R95"/>
    <mergeCell ref="S96:U96"/>
    <mergeCell ref="V96:X96"/>
    <mergeCell ref="Y96:AA96"/>
    <mergeCell ref="S97:U97"/>
    <mergeCell ref="V97:X97"/>
    <mergeCell ref="Y97:AA97"/>
    <mergeCell ref="G96:R96"/>
    <mergeCell ref="G97:R97"/>
    <mergeCell ref="S98:U98"/>
    <mergeCell ref="V98:X98"/>
    <mergeCell ref="Y98:AA98"/>
    <mergeCell ref="S99:U99"/>
    <mergeCell ref="V99:X99"/>
    <mergeCell ref="Y99:AA99"/>
    <mergeCell ref="G98:R98"/>
    <mergeCell ref="G99:R99"/>
    <mergeCell ref="S100:U100"/>
    <mergeCell ref="V100:X100"/>
    <mergeCell ref="Y100:AA100"/>
    <mergeCell ref="S101:U101"/>
    <mergeCell ref="V101:X101"/>
    <mergeCell ref="Y101:AA101"/>
    <mergeCell ref="G100:R100"/>
    <mergeCell ref="G101:R101"/>
    <mergeCell ref="S102:U102"/>
    <mergeCell ref="V102:X102"/>
    <mergeCell ref="Y102:AA102"/>
    <mergeCell ref="S103:U103"/>
    <mergeCell ref="V103:X103"/>
    <mergeCell ref="Y103:AA103"/>
    <mergeCell ref="G102:R102"/>
    <mergeCell ref="G103:R103"/>
    <mergeCell ref="S104:U104"/>
    <mergeCell ref="V104:X104"/>
    <mergeCell ref="Y104:AA104"/>
    <mergeCell ref="G104:R104"/>
    <mergeCell ref="I215:Z215"/>
    <mergeCell ref="AE215:AV215"/>
    <mergeCell ref="G73:L73"/>
    <mergeCell ref="M73:S73"/>
    <mergeCell ref="S83:U83"/>
    <mergeCell ref="V83:X83"/>
    <mergeCell ref="AC83:AR84"/>
    <mergeCell ref="AM79:AR79"/>
    <mergeCell ref="G111:AA124"/>
    <mergeCell ref="G125:AA126"/>
    <mergeCell ref="AC104:AW107"/>
    <mergeCell ref="S105:U106"/>
    <mergeCell ref="V105:X106"/>
    <mergeCell ref="Y105:AA106"/>
    <mergeCell ref="S107:U107"/>
    <mergeCell ref="V107:X107"/>
    <mergeCell ref="Y107:AA107"/>
    <mergeCell ref="AC111:AW124"/>
    <mergeCell ref="AC125:AW126"/>
    <mergeCell ref="AC176:AW189"/>
    <mergeCell ref="AE216:AJ216"/>
    <mergeCell ref="G217:AA221"/>
    <mergeCell ref="AE219:AV219"/>
    <mergeCell ref="AE220:AV220"/>
    <mergeCell ref="AE221:AJ221"/>
    <mergeCell ref="AP221:AV221"/>
    <mergeCell ref="H214:Z214"/>
    <mergeCell ref="AE214:AV214"/>
    <mergeCell ref="G190:AA191"/>
    <mergeCell ref="G192:AA205"/>
    <mergeCell ref="G206:AA207"/>
    <mergeCell ref="AC192:AW205"/>
    <mergeCell ref="AC206:AW207"/>
    <mergeCell ref="G127:AA140"/>
    <mergeCell ref="G141:AA142"/>
    <mergeCell ref="AC127:AW140"/>
    <mergeCell ref="AC141:AW142"/>
    <mergeCell ref="G143:AA156"/>
    <mergeCell ref="G157:AA158"/>
    <mergeCell ref="AC143:AW156"/>
    <mergeCell ref="AC157:AW158"/>
    <mergeCell ref="AC190:AW191"/>
    <mergeCell ref="G160:AA173"/>
    <mergeCell ref="G174:AA175"/>
    <mergeCell ref="AC160:AW173"/>
    <mergeCell ref="AC174:AW175"/>
    <mergeCell ref="G176:AA189"/>
  </mergeCells>
  <conditionalFormatting sqref="G13:G14 BI75">
    <cfRule type="cellIs" dxfId="146" priority="127" stopIfTrue="1" operator="equal">
      <formula>0</formula>
    </cfRule>
  </conditionalFormatting>
  <conditionalFormatting sqref="BF77">
    <cfRule type="cellIs" dxfId="145" priority="131" stopIfTrue="1" operator="equal">
      <formula>BF77+BD77</formula>
    </cfRule>
    <cfRule type="cellIs" dxfId="144" priority="132" stopIfTrue="1" operator="equal">
      <formula>0</formula>
    </cfRule>
  </conditionalFormatting>
  <conditionalFormatting sqref="H214:Z214">
    <cfRule type="cellIs" dxfId="143" priority="126" stopIfTrue="1" operator="equal">
      <formula>0</formula>
    </cfRule>
  </conditionalFormatting>
  <conditionalFormatting sqref="AE215:AV215">
    <cfRule type="cellIs" dxfId="142" priority="125" stopIfTrue="1" operator="equal">
      <formula>0</formula>
    </cfRule>
  </conditionalFormatting>
  <conditionalFormatting sqref="AE216:AJ216">
    <cfRule type="cellIs" dxfId="141" priority="101" stopIfTrue="1" operator="equal">
      <formula>0</formula>
    </cfRule>
    <cfRule type="cellIs" dxfId="140" priority="123" stopIfTrue="1" operator="equal">
      <formula>0</formula>
    </cfRule>
  </conditionalFormatting>
  <conditionalFormatting sqref="AP221:AV221">
    <cfRule type="cellIs" dxfId="139" priority="42" stopIfTrue="1" operator="equal">
      <formula>"0/0"</formula>
    </cfRule>
  </conditionalFormatting>
  <conditionalFormatting sqref="AK81:AO81 AH79:AL79 AS79:AW79">
    <cfRule type="cellIs" dxfId="138" priority="117" stopIfTrue="1" operator="equal">
      <formula>0</formula>
    </cfRule>
  </conditionalFormatting>
  <conditionalFormatting sqref="Y105:AA105">
    <cfRule type="cellIs" dxfId="137" priority="115" stopIfTrue="1" operator="equal">
      <formula>0</formula>
    </cfRule>
  </conditionalFormatting>
  <conditionalFormatting sqref="BD77:BD113">
    <cfRule type="cellIs" dxfId="136" priority="113" stopIfTrue="1" operator="equal">
      <formula>0</formula>
    </cfRule>
  </conditionalFormatting>
  <conditionalFormatting sqref="BF78:BF113">
    <cfRule type="cellIs" dxfId="135" priority="111" stopIfTrue="1" operator="equal">
      <formula>BF78+BD78</formula>
    </cfRule>
    <cfRule type="cellIs" dxfId="134" priority="112" stopIfTrue="1" operator="equal">
      <formula>0</formula>
    </cfRule>
  </conditionalFormatting>
  <conditionalFormatting sqref="BE77:BE113">
    <cfRule type="cellIs" dxfId="133" priority="110" stopIfTrue="1" operator="equal">
      <formula>"100+BC77"</formula>
    </cfRule>
    <cfRule type="cellIs" dxfId="132" priority="128" stopIfTrue="1" operator="equal">
      <formula>100</formula>
    </cfRule>
    <cfRule type="cellIs" dxfId="131" priority="130" stopIfTrue="1" operator="greaterThan">
      <formula>100</formula>
    </cfRule>
  </conditionalFormatting>
  <conditionalFormatting sqref="S51:Z51">
    <cfRule type="cellIs" dxfId="130" priority="96" stopIfTrue="1" operator="equal">
      <formula>0</formula>
    </cfRule>
  </conditionalFormatting>
  <conditionalFormatting sqref="AE220:AV220">
    <cfRule type="cellIs" dxfId="129" priority="100" stopIfTrue="1" operator="equal">
      <formula>0</formula>
    </cfRule>
  </conditionalFormatting>
  <conditionalFormatting sqref="AE221:AJ221">
    <cfRule type="cellIs" dxfId="128" priority="98" stopIfTrue="1" operator="equal">
      <formula>0</formula>
    </cfRule>
    <cfRule type="cellIs" dxfId="127" priority="99" stopIfTrue="1" operator="equal">
      <formula>0</formula>
    </cfRule>
  </conditionalFormatting>
  <conditionalFormatting sqref="G59:AJ59">
    <cfRule type="cellIs" dxfId="126" priority="84" stopIfTrue="1" operator="equal">
      <formula>0</formula>
    </cfRule>
  </conditionalFormatting>
  <conditionalFormatting sqref="AK59:AW59 AK62:AW62">
    <cfRule type="cellIs" dxfId="125" priority="90" stopIfTrue="1" operator="equal">
      <formula>0</formula>
    </cfRule>
  </conditionalFormatting>
  <conditionalFormatting sqref="AB62:AH62">
    <cfRule type="cellIs" dxfId="124" priority="95" stopIfTrue="1" operator="equal">
      <formula>0</formula>
    </cfRule>
  </conditionalFormatting>
  <conditionalFormatting sqref="AI62:AJ62">
    <cfRule type="cellIs" dxfId="123" priority="94" stopIfTrue="1" operator="equal">
      <formula>0</formula>
    </cfRule>
  </conditionalFormatting>
  <conditionalFormatting sqref="AV71:AW71">
    <cfRule type="cellIs" dxfId="122" priority="93" stopIfTrue="1" operator="equal">
      <formula>0</formula>
    </cfRule>
  </conditionalFormatting>
  <conditionalFormatting sqref="G69:AW69">
    <cfRule type="cellIs" dxfId="121" priority="92" stopIfTrue="1" operator="equal">
      <formula>0</formula>
    </cfRule>
  </conditionalFormatting>
  <conditionalFormatting sqref="G71:AU71">
    <cfRule type="cellIs" dxfId="120" priority="91" stopIfTrue="1" operator="equal">
      <formula>0</formula>
    </cfRule>
  </conditionalFormatting>
  <conditionalFormatting sqref="AK65:AW65">
    <cfRule type="cellIs" dxfId="119" priority="87" stopIfTrue="1" operator="equal">
      <formula>0</formula>
    </cfRule>
  </conditionalFormatting>
  <conditionalFormatting sqref="AB65:AH65">
    <cfRule type="cellIs" dxfId="118" priority="89" stopIfTrue="1" operator="equal">
      <formula>0</formula>
    </cfRule>
  </conditionalFormatting>
  <conditionalFormatting sqref="AI65:AJ65">
    <cfRule type="cellIs" dxfId="117" priority="88" stopIfTrue="1" operator="equal">
      <formula>0</formula>
    </cfRule>
  </conditionalFormatting>
  <conditionalFormatting sqref="G62:P62 G65:P65">
    <cfRule type="cellIs" dxfId="116" priority="85" stopIfTrue="1" operator="equal">
      <formula>0</formula>
    </cfRule>
  </conditionalFormatting>
  <conditionalFormatting sqref="Q62:AA62 Q65:AA65">
    <cfRule type="cellIs" dxfId="115" priority="86" stopIfTrue="1" operator="equal">
      <formula>0</formula>
    </cfRule>
  </conditionalFormatting>
  <conditionalFormatting sqref="G73:S73 AD73:AJ73">
    <cfRule type="cellIs" dxfId="114" priority="83" stopIfTrue="1" operator="equal">
      <formula>0</formula>
    </cfRule>
  </conditionalFormatting>
  <conditionalFormatting sqref="AQ73:AW73">
    <cfRule type="cellIs" dxfId="113" priority="81" stopIfTrue="1" operator="equal">
      <formula>0</formula>
    </cfRule>
  </conditionalFormatting>
  <conditionalFormatting sqref="AK73:AP73">
    <cfRule type="cellIs" dxfId="112" priority="82" stopIfTrue="1" operator="equal">
      <formula>0</formula>
    </cfRule>
  </conditionalFormatting>
  <conditionalFormatting sqref="X73">
    <cfRule type="cellIs" dxfId="111" priority="80" stopIfTrue="1" operator="equal">
      <formula>0</formula>
    </cfRule>
  </conditionalFormatting>
  <conditionalFormatting sqref="T73:W73">
    <cfRule type="cellIs" dxfId="110" priority="79" stopIfTrue="1" operator="equal">
      <formula>0</formula>
    </cfRule>
  </conditionalFormatting>
  <conditionalFormatting sqref="Y73:AB73">
    <cfRule type="cellIs" dxfId="109" priority="78" stopIfTrue="1" operator="equal">
      <formula>0</formula>
    </cfRule>
  </conditionalFormatting>
  <conditionalFormatting sqref="BI77:BI78">
    <cfRule type="cellIs" dxfId="108" priority="76" stopIfTrue="1" operator="equal">
      <formula>0</formula>
    </cfRule>
  </conditionalFormatting>
  <conditionalFormatting sqref="BI79:BI81">
    <cfRule type="cellIs" dxfId="107" priority="75" stopIfTrue="1" operator="equal">
      <formula>0</formula>
    </cfRule>
  </conditionalFormatting>
  <conditionalFormatting sqref="BE78:BE113">
    <cfRule type="cellIs" dxfId="106" priority="589" stopIfTrue="1" operator="equal">
      <formula>BE78+#REF!-BE77</formula>
    </cfRule>
  </conditionalFormatting>
  <conditionalFormatting sqref="BD78:BD113">
    <cfRule type="cellIs" dxfId="105" priority="590" stopIfTrue="1" operator="equal">
      <formula>BD78+#REF!-BD77</formula>
    </cfRule>
  </conditionalFormatting>
  <conditionalFormatting sqref="BE77:BE78">
    <cfRule type="cellIs" dxfId="104" priority="591" stopIfTrue="1" operator="equal">
      <formula>BE77+#REF!</formula>
    </cfRule>
  </conditionalFormatting>
  <conditionalFormatting sqref="G125">
    <cfRule type="cellIs" dxfId="103" priority="40" stopIfTrue="1" operator="equal">
      <formula>"Descrever foto"</formula>
    </cfRule>
  </conditionalFormatting>
  <conditionalFormatting sqref="AC125">
    <cfRule type="cellIs" dxfId="102" priority="35" stopIfTrue="1" operator="equal">
      <formula>"Descrever foto"</formula>
    </cfRule>
  </conditionalFormatting>
  <conditionalFormatting sqref="AC111">
    <cfRule type="cellIs" dxfId="101" priority="36" stopIfTrue="1" operator="equal">
      <formula>"Descrever foto"</formula>
    </cfRule>
  </conditionalFormatting>
  <conditionalFormatting sqref="G141">
    <cfRule type="cellIs" dxfId="100" priority="33" stopIfTrue="1" operator="equal">
      <formula>"Descrever foto"</formula>
    </cfRule>
  </conditionalFormatting>
  <conditionalFormatting sqref="G127">
    <cfRule type="cellIs" dxfId="99" priority="34" stopIfTrue="1" operator="equal">
      <formula>"Descrever foto"</formula>
    </cfRule>
  </conditionalFormatting>
  <conditionalFormatting sqref="AC141">
    <cfRule type="cellIs" dxfId="98" priority="31" stopIfTrue="1" operator="equal">
      <formula>"Descrever foto"</formula>
    </cfRule>
  </conditionalFormatting>
  <conditionalFormatting sqref="AC127">
    <cfRule type="cellIs" dxfId="97" priority="32" stopIfTrue="1" operator="equal">
      <formula>"Descrever foto"</formula>
    </cfRule>
  </conditionalFormatting>
  <conditionalFormatting sqref="G157">
    <cfRule type="cellIs" dxfId="96" priority="29" stopIfTrue="1" operator="equal">
      <formula>"Descrever foto"</formula>
    </cfRule>
  </conditionalFormatting>
  <conditionalFormatting sqref="G143">
    <cfRule type="cellIs" dxfId="95" priority="30" stopIfTrue="1" operator="equal">
      <formula>"Descrever foto"</formula>
    </cfRule>
  </conditionalFormatting>
  <conditionalFormatting sqref="AC157">
    <cfRule type="cellIs" dxfId="94" priority="27" stopIfTrue="1" operator="equal">
      <formula>"Descrever foto"</formula>
    </cfRule>
  </conditionalFormatting>
  <conditionalFormatting sqref="AC143">
    <cfRule type="cellIs" dxfId="93" priority="28" stopIfTrue="1" operator="equal">
      <formula>"Descrever foto"</formula>
    </cfRule>
  </conditionalFormatting>
  <conditionalFormatting sqref="G174">
    <cfRule type="cellIs" dxfId="92" priority="25" stopIfTrue="1" operator="equal">
      <formula>"Descrever foto"</formula>
    </cfRule>
  </conditionalFormatting>
  <conditionalFormatting sqref="G160">
    <cfRule type="cellIs" dxfId="91" priority="26" stopIfTrue="1" operator="equal">
      <formula>"Descrever foto"</formula>
    </cfRule>
  </conditionalFormatting>
  <conditionalFormatting sqref="AC174">
    <cfRule type="cellIs" dxfId="90" priority="23" stopIfTrue="1" operator="equal">
      <formula>"Descrever foto"</formula>
    </cfRule>
  </conditionalFormatting>
  <conditionalFormatting sqref="AC160">
    <cfRule type="cellIs" dxfId="89" priority="24" stopIfTrue="1" operator="equal">
      <formula>"Descrever foto"</formula>
    </cfRule>
  </conditionalFormatting>
  <conditionalFormatting sqref="G190">
    <cfRule type="cellIs" dxfId="88" priority="21" stopIfTrue="1" operator="equal">
      <formula>"Descrever foto"</formula>
    </cfRule>
  </conditionalFormatting>
  <conditionalFormatting sqref="G176">
    <cfRule type="cellIs" dxfId="87" priority="22" stopIfTrue="1" operator="equal">
      <formula>"Descrever foto"</formula>
    </cfRule>
  </conditionalFormatting>
  <conditionalFormatting sqref="AC190">
    <cfRule type="cellIs" dxfId="86" priority="19" stopIfTrue="1" operator="equal">
      <formula>"Descrever foto"</formula>
    </cfRule>
  </conditionalFormatting>
  <conditionalFormatting sqref="AC176">
    <cfRule type="cellIs" dxfId="85" priority="20" stopIfTrue="1" operator="equal">
      <formula>"Descrever foto"</formula>
    </cfRule>
  </conditionalFormatting>
  <conditionalFormatting sqref="G206">
    <cfRule type="cellIs" dxfId="84" priority="17" stopIfTrue="1" operator="equal">
      <formula>"Descrever foto"</formula>
    </cfRule>
  </conditionalFormatting>
  <conditionalFormatting sqref="G192">
    <cfRule type="cellIs" dxfId="83" priority="18" stopIfTrue="1" operator="equal">
      <formula>"Descrever foto"</formula>
    </cfRule>
  </conditionalFormatting>
  <conditionalFormatting sqref="AC206">
    <cfRule type="cellIs" dxfId="82" priority="15" stopIfTrue="1" operator="equal">
      <formula>"Descrever foto"</formula>
    </cfRule>
  </conditionalFormatting>
  <conditionalFormatting sqref="AC192">
    <cfRule type="cellIs" dxfId="81" priority="16" stopIfTrue="1" operator="equal">
      <formula>"Descrever foto"</formula>
    </cfRule>
  </conditionalFormatting>
  <conditionalFormatting sqref="G111">
    <cfRule type="cellIs" dxfId="80" priority="14" stopIfTrue="1" operator="equal">
      <formula>"Descrever foto"</formula>
    </cfRule>
  </conditionalFormatting>
  <conditionalFormatting sqref="BB65:BL72">
    <cfRule type="cellIs" dxfId="79" priority="13" stopIfTrue="1" operator="equal">
      <formula>BB65&amp;AL68</formula>
    </cfRule>
  </conditionalFormatting>
  <conditionalFormatting sqref="AC101">
    <cfRule type="cellIs" dxfId="78" priority="8" stopIfTrue="1" operator="equal">
      <formula>0</formula>
    </cfRule>
  </conditionalFormatting>
  <conditionalFormatting sqref="AC94">
    <cfRule type="cellIs" dxfId="77" priority="7" stopIfTrue="1" operator="equal">
      <formula>0</formula>
    </cfRule>
  </conditionalFormatting>
  <conditionalFormatting sqref="AQ92:AW92">
    <cfRule type="cellIs" dxfId="76" priority="6" stopIfTrue="1" operator="equal">
      <formula>0</formula>
    </cfRule>
  </conditionalFormatting>
  <conditionalFormatting sqref="AS91:AW91">
    <cfRule type="cellIs" dxfId="75" priority="5" stopIfTrue="1" operator="equal">
      <formula>0</formula>
    </cfRule>
  </conditionalFormatting>
  <conditionalFormatting sqref="AI87">
    <cfRule type="cellIs" dxfId="74" priority="4" stopIfTrue="1" operator="equal">
      <formula>0</formula>
    </cfRule>
  </conditionalFormatting>
  <conditionalFormatting sqref="AS87:AW87">
    <cfRule type="cellIs" dxfId="73" priority="2" stopIfTrue="1" operator="equal">
      <formula>0</formula>
    </cfRule>
  </conditionalFormatting>
  <conditionalFormatting sqref="AC104">
    <cfRule type="cellIs" dxfId="72" priority="1" stopIfTrue="1" operator="equal">
      <formula>0</formula>
    </cfRule>
  </conditionalFormatting>
  <dataValidations count="4">
    <dataValidation type="list" allowBlank="1" showInputMessage="1" showErrorMessage="1" sqref="AS83 AS88:AS89 AS85:AS86 AT88:AW88" xr:uid="{00000000-0002-0000-0200-000000000000}">
      <formula1>"sim,não"</formula1>
    </dataValidation>
    <dataValidation type="list" allowBlank="1" showInputMessage="1" showErrorMessage="1" sqref="AV71:AW71 AI62:AJ62 AI65:AJ65" xr:uid="{00000000-0002-0000-0200-000001000000}">
      <formula1>"AC,AL,AP,AM,BA,CE,DF,ES,GO,MA,MT,MS,MG,PA,PB,PR,PE,PI,RR,RO,RJ,RN,RS,SC,SP,SE,TO"</formula1>
    </dataValidation>
    <dataValidation type="list" allowBlank="1" showInputMessage="1" showErrorMessage="1" sqref="X73" xr:uid="{00000000-0002-0000-0200-000002000000}">
      <formula1>"N,S"</formula1>
    </dataValidation>
    <dataValidation type="list" allowBlank="1" showInputMessage="1" showErrorMessage="1" sqref="V84:X103" xr:uid="{00000000-0002-0000-0200-000003000000}">
      <formula1>"0%,5%,10%,15%,20%,25%,30%,35%,40%,45%,50%,55%,60%,65%,70%,75%,80%,85%,90%,95%,100%"</formula1>
    </dataValidation>
  </dataValidations>
  <printOptions horizontalCentered="1"/>
  <pageMargins left="0.39370078740157483" right="0.19685039370078741" top="0.78740157480314965" bottom="0.59055118110236227" header="0.39370078740157483" footer="0.39370078740157483"/>
  <pageSetup paperSize="9" scale="99" fitToHeight="0" orientation="portrait" horizontalDpi="1200" verticalDpi="1200" r:id="rId1"/>
  <headerFooter>
    <oddHeader>&amp;L&amp;6Esse arquivo é gratuito e de uso
exclusivo entre CAIXA, seus
representantes legais e clientes. &amp;C&amp;6Qualquer cobrança, exceto taxa
autorizada CAIXA, é ilegal e sujeita
a penalidades. Direitos reservados.</oddHeader>
    <oddFooter>&amp;LVigência: 08/06/2022&amp;C&amp;A
&amp;8Construção em Terreno Próprio e Aquisição de Terreno e Construção&amp;R&amp;P/&amp;N</oddFooter>
  </headerFooter>
  <rowBreaks count="2" manualBreakCount="2">
    <brk id="108" min="5" max="49" man="1"/>
    <brk id="158" min="5" max="49" man="1"/>
  </rowBreaks>
  <ignoredErrors>
    <ignoredError sqref="G59 Y59 AK59 AQ59 AS59 G62 Q62 AB62 AI62 AK62 AQ62 AS62 G65 Q65 AB65 AI65 AK65 AQ65 AS65 G69 AJ69 G71 V71 AA71 AV71 G73 M73 T73 X73:Y73 AD73 AK73 AQ73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N25"/>
  <sheetViews>
    <sheetView workbookViewId="0">
      <selection activeCell="D11" sqref="D11"/>
    </sheetView>
  </sheetViews>
  <sheetFormatPr defaultRowHeight="12.75" x14ac:dyDescent="0.2"/>
  <cols>
    <col min="3" max="3" width="17.28515625" customWidth="1"/>
    <col min="5" max="5" width="17.140625" customWidth="1"/>
    <col min="6" max="6" width="14" customWidth="1"/>
    <col min="8" max="8" width="10.140625" bestFit="1" customWidth="1"/>
  </cols>
  <sheetData>
    <row r="1" spans="1:14" x14ac:dyDescent="0.2">
      <c r="A1" s="100"/>
      <c r="B1" s="100"/>
      <c r="C1" s="100"/>
      <c r="D1" s="100"/>
      <c r="E1" s="100"/>
      <c r="F1" s="100"/>
      <c r="G1" s="100"/>
      <c r="H1" s="100"/>
      <c r="I1" s="100"/>
    </row>
    <row r="2" spans="1:14" x14ac:dyDescent="0.2">
      <c r="A2" s="100"/>
      <c r="B2" s="100"/>
      <c r="C2" s="100"/>
      <c r="D2" s="100"/>
      <c r="E2" s="132" t="s">
        <v>385</v>
      </c>
      <c r="F2" s="132" t="s">
        <v>386</v>
      </c>
      <c r="G2" s="100"/>
      <c r="H2" s="100"/>
      <c r="I2" s="100"/>
    </row>
    <row r="3" spans="1:14" x14ac:dyDescent="0.2">
      <c r="A3" s="133"/>
      <c r="B3" s="133"/>
      <c r="C3" s="134" t="s">
        <v>387</v>
      </c>
      <c r="D3" s="156">
        <f>PLS!Y104</f>
        <v>0</v>
      </c>
      <c r="E3" s="135">
        <f>IFERROR(VLOOKUP(E5,#REF!,11),0)</f>
        <v>0</v>
      </c>
      <c r="F3" s="135">
        <f>D3-E3</f>
        <v>0</v>
      </c>
      <c r="G3" s="133"/>
      <c r="H3" s="133"/>
      <c r="I3" s="133"/>
    </row>
    <row r="4" spans="1:14" x14ac:dyDescent="0.2">
      <c r="A4" s="100"/>
      <c r="B4" s="100"/>
      <c r="C4" s="136" t="s">
        <v>388</v>
      </c>
      <c r="D4" s="137">
        <f>_xlfn.XLOOKUP(100%,Proposta_Constr_Individual!AM144:AM168,Proposta_Constr_Individual!AK144:AK168,0)</f>
        <v>0</v>
      </c>
      <c r="E4" s="100"/>
      <c r="F4" s="100"/>
      <c r="G4" s="100"/>
      <c r="H4" s="100"/>
      <c r="I4" s="100"/>
    </row>
    <row r="5" spans="1:14" ht="26.25" x14ac:dyDescent="0.2">
      <c r="A5" s="100"/>
      <c r="B5" s="100"/>
      <c r="C5" s="136" t="s">
        <v>389</v>
      </c>
      <c r="D5" s="137" t="str">
        <f>D6</f>
        <v>Datas?</v>
      </c>
      <c r="E5" s="138">
        <f>IFERROR((D5-3),0)</f>
        <v>0</v>
      </c>
      <c r="F5" s="139"/>
      <c r="G5" s="140" t="s">
        <v>390</v>
      </c>
      <c r="H5" s="141">
        <f>IFERROR(DATE(L6,(M6+D6-1),N6),0)</f>
        <v>0</v>
      </c>
      <c r="I5" s="100"/>
      <c r="L5" t="s">
        <v>391</v>
      </c>
      <c r="M5" t="s">
        <v>392</v>
      </c>
      <c r="N5" t="s">
        <v>393</v>
      </c>
    </row>
    <row r="6" spans="1:14" ht="26.25" x14ac:dyDescent="0.2">
      <c r="A6" s="100"/>
      <c r="B6" s="100"/>
      <c r="C6" s="136" t="s">
        <v>394</v>
      </c>
      <c r="D6" s="142" t="str">
        <f>IF(AND(PLS!AH79&lt;&gt;"",PLS!AK81&lt;&gt;""),INT(DAYS360(PLS!AH79,PLS!AK81)/30),"Datas?")</f>
        <v>Datas?</v>
      </c>
      <c r="E6" s="100"/>
      <c r="F6" s="139"/>
      <c r="G6" s="140" t="s">
        <v>395</v>
      </c>
      <c r="H6" s="141">
        <f>IFERROR(DATE(L6,(M6+D6),N6),0)</f>
        <v>0</v>
      </c>
      <c r="I6" s="100"/>
      <c r="L6">
        <f>YEAR(PLS!AH79)</f>
        <v>1900</v>
      </c>
      <c r="M6">
        <f>MONTH(PLS!AH79)</f>
        <v>1</v>
      </c>
      <c r="N6">
        <f>DAY(PLS!AH79)</f>
        <v>0</v>
      </c>
    </row>
    <row r="7" spans="1:14" x14ac:dyDescent="0.2">
      <c r="A7" s="100"/>
      <c r="B7" s="100"/>
      <c r="C7" s="136" t="s">
        <v>396</v>
      </c>
      <c r="D7" s="137" t="str">
        <f>IFERROR(CONCATENATE(TEXT(H5,"dd/mm/aa")," a ",TEXT(H6,"dd/mm/aa")),0)</f>
        <v>00/01/00 a 00/01/00</v>
      </c>
      <c r="E7" s="100"/>
      <c r="F7" s="100"/>
      <c r="G7" s="100"/>
      <c r="H7" s="100"/>
      <c r="I7" s="100"/>
    </row>
    <row r="8" spans="1:14" ht="26.25" x14ac:dyDescent="0.2">
      <c r="A8" s="100"/>
      <c r="B8" s="100"/>
      <c r="C8" s="100"/>
      <c r="D8" s="100"/>
      <c r="E8" s="100"/>
      <c r="F8" s="100"/>
      <c r="G8" s="143"/>
      <c r="H8" s="144"/>
      <c r="I8" s="143"/>
    </row>
    <row r="9" spans="1:14" x14ac:dyDescent="0.2">
      <c r="A9" s="100"/>
      <c r="B9" s="100"/>
      <c r="C9" s="136" t="str">
        <f>IF(D5&gt;0,"% previsto na etapa "&amp;D5&amp;":","% previsto na etapa "&amp;D6&amp;":")</f>
        <v>% previsto na etapa Datas?:</v>
      </c>
      <c r="D9" s="157">
        <f>_xlfn.XLOOKUP(D5,PLS!BB77:BB107,PLS!BC77:BC107,0)</f>
        <v>0</v>
      </c>
      <c r="E9" s="100"/>
      <c r="F9" s="100"/>
      <c r="G9" s="100"/>
      <c r="H9" s="100"/>
      <c r="I9" s="100"/>
    </row>
    <row r="10" spans="1:14" x14ac:dyDescent="0.2">
      <c r="A10" s="100"/>
      <c r="B10" s="100"/>
      <c r="C10" s="136" t="s">
        <v>397</v>
      </c>
      <c r="D10" s="157">
        <f>D3-D9</f>
        <v>0</v>
      </c>
      <c r="E10" s="100"/>
      <c r="F10" s="100"/>
      <c r="G10" s="100"/>
      <c r="H10" s="100"/>
      <c r="I10" s="100"/>
    </row>
    <row r="11" spans="1:14" x14ac:dyDescent="0.2">
      <c r="A11" s="100"/>
      <c r="B11" s="100"/>
      <c r="C11" s="136" t="s">
        <v>398</v>
      </c>
      <c r="D11" s="145" t="str">
        <f>IF(D3&gt;(10+D9),"Adiantada",IF((PLS!AS91&gt;PLS!AS82),"Cronograma vencido",IF((D9-10)&gt;D3,"Atrasada","Normal")))</f>
        <v>Cronograma vencido</v>
      </c>
      <c r="E11" s="100"/>
      <c r="F11" s="100"/>
      <c r="G11" s="100"/>
      <c r="H11" s="100"/>
      <c r="I11" s="100"/>
    </row>
    <row r="12" spans="1:14" x14ac:dyDescent="0.2">
      <c r="A12" s="100"/>
      <c r="B12" s="100"/>
      <c r="C12" s="136" t="s">
        <v>399</v>
      </c>
      <c r="D12" s="137">
        <f>IFERROR(IF(D5&gt;0,  (D17 - D5)*30+PLS!Y104, (D17- D6 )*30+PLS!Y104),0)</f>
        <v>0</v>
      </c>
      <c r="E12" s="100"/>
      <c r="F12" s="100"/>
      <c r="G12" s="100"/>
      <c r="H12" s="100"/>
      <c r="I12" s="100"/>
    </row>
    <row r="13" spans="1:14" x14ac:dyDescent="0.2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14" x14ac:dyDescent="0.2">
      <c r="A14" s="100"/>
      <c r="B14" s="100"/>
      <c r="C14" s="136" t="s">
        <v>400</v>
      </c>
      <c r="D14" s="137">
        <f>COUNTIF(Proposta_Constr_Individual!AM144:AM168,"&lt;="&amp;PLS!Y104)</f>
        <v>0</v>
      </c>
      <c r="E14" s="100"/>
      <c r="F14" s="100"/>
      <c r="G14" s="100"/>
      <c r="H14" s="100"/>
      <c r="I14" s="100"/>
    </row>
    <row r="15" spans="1:14" x14ac:dyDescent="0.2">
      <c r="A15" s="100"/>
      <c r="B15" s="100"/>
      <c r="C15" s="136" t="str">
        <f>"% da obra a executar na etapa "&amp;D14&amp;":"</f>
        <v>% da obra a executar na etapa 0:</v>
      </c>
      <c r="D15" s="157">
        <f>_xlfn.XLOOKUP(D14,Proposta_Constr_Individual!AK144:AK168,Proposta_Constr_Individual!AM144:AM168,0)</f>
        <v>0</v>
      </c>
      <c r="E15" s="100"/>
      <c r="F15" s="100"/>
      <c r="G15" s="100"/>
      <c r="H15" s="100"/>
      <c r="I15" s="100"/>
    </row>
    <row r="16" spans="1:14" x14ac:dyDescent="0.2">
      <c r="A16" s="100"/>
      <c r="B16" s="100"/>
      <c r="C16" s="136" t="str">
        <f>"% que falta executar da "&amp;D14&amp;" etapa:"</f>
        <v>% que falta executar da 0 etapa:</v>
      </c>
      <c r="D16" s="157">
        <f>IFERROR(1-(D17-INT(D17)),0)</f>
        <v>1</v>
      </c>
      <c r="E16" s="100"/>
      <c r="F16" s="100"/>
      <c r="G16" s="100"/>
      <c r="H16" s="100"/>
      <c r="I16" s="100"/>
    </row>
    <row r="17" spans="1:9" x14ac:dyDescent="0.2">
      <c r="A17" s="100"/>
      <c r="B17" s="100"/>
      <c r="C17" s="136" t="s">
        <v>401</v>
      </c>
      <c r="D17" s="146">
        <f>IFERROR(D14-1*(PLS!Y104-INDEX(Proposta_Constr_Individual!AM144:AM168,D14))/(INDEX(Proposta_Constr_Individual!AM144:AM168,D14+1)-INDEX(Proposta_Constr_Individual!AM144:AM168,D14)),0)</f>
        <v>0</v>
      </c>
      <c r="E17" s="100"/>
      <c r="F17" s="100"/>
      <c r="G17" s="100"/>
      <c r="H17" s="100"/>
      <c r="I17" s="100"/>
    </row>
    <row r="18" spans="1:9" x14ac:dyDescent="0.2">
      <c r="A18" s="100"/>
      <c r="B18" s="100"/>
      <c r="C18" s="100"/>
      <c r="D18" s="100"/>
      <c r="E18" s="100"/>
      <c r="F18" s="100"/>
      <c r="G18" s="100"/>
      <c r="H18" s="100"/>
      <c r="I18" s="100"/>
    </row>
    <row r="19" spans="1:9" x14ac:dyDescent="0.2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x14ac:dyDescent="0.2">
      <c r="A20" s="100"/>
      <c r="B20" s="100"/>
      <c r="C20" s="147" t="s">
        <v>402</v>
      </c>
      <c r="D20" s="100"/>
      <c r="E20" s="100"/>
      <c r="F20" s="100"/>
      <c r="G20" s="148" t="s">
        <v>403</v>
      </c>
      <c r="H20" s="100"/>
      <c r="I20" s="100"/>
    </row>
    <row r="21" spans="1:9" x14ac:dyDescent="0.2">
      <c r="A21" s="100"/>
      <c r="B21" s="149">
        <v>-1</v>
      </c>
      <c r="C21" s="150" t="s">
        <v>404</v>
      </c>
      <c r="D21" s="100"/>
      <c r="E21" s="100"/>
      <c r="F21" s="100"/>
      <c r="G21" s="149">
        <v>-1</v>
      </c>
      <c r="H21" s="150" t="s">
        <v>404</v>
      </c>
      <c r="I21" s="100"/>
    </row>
    <row r="22" spans="1:9" x14ac:dyDescent="0.2">
      <c r="A22" s="100"/>
      <c r="B22" s="149">
        <v>0</v>
      </c>
      <c r="C22" s="150" t="s">
        <v>405</v>
      </c>
      <c r="D22" s="100"/>
      <c r="E22" s="100"/>
      <c r="F22" s="100"/>
      <c r="G22" s="149">
        <v>0</v>
      </c>
      <c r="H22" s="150" t="s">
        <v>405</v>
      </c>
      <c r="I22" s="100"/>
    </row>
    <row r="23" spans="1:9" x14ac:dyDescent="0.2">
      <c r="A23" s="100"/>
      <c r="B23" s="149">
        <v>7.4999999999999997E-2</v>
      </c>
      <c r="C23" s="150" t="s">
        <v>406</v>
      </c>
      <c r="D23" s="100"/>
      <c r="E23" s="100"/>
      <c r="F23" s="100"/>
      <c r="G23" s="149">
        <v>9.0000000000000002E-6</v>
      </c>
      <c r="H23" s="150" t="s">
        <v>406</v>
      </c>
      <c r="I23" s="100"/>
    </row>
    <row r="24" spans="1:9" x14ac:dyDescent="0.2">
      <c r="A24" s="100"/>
      <c r="B24" s="151">
        <v>0.12</v>
      </c>
      <c r="C24" s="150" t="s">
        <v>407</v>
      </c>
      <c r="D24" s="100"/>
      <c r="E24" s="100"/>
      <c r="F24" s="100"/>
      <c r="G24" s="149">
        <v>4.0009000000000003E-2</v>
      </c>
      <c r="H24" s="150" t="s">
        <v>407</v>
      </c>
      <c r="I24" s="100"/>
    </row>
    <row r="25" spans="1:9" x14ac:dyDescent="0.2">
      <c r="A25" s="744" t="s">
        <v>408</v>
      </c>
      <c r="B25" s="744"/>
      <c r="C25" s="150" t="s">
        <v>409</v>
      </c>
      <c r="D25" s="100"/>
      <c r="E25" s="100"/>
      <c r="F25" s="744" t="s">
        <v>408</v>
      </c>
      <c r="G25" s="744"/>
      <c r="H25" s="150" t="s">
        <v>409</v>
      </c>
      <c r="I25" s="100"/>
    </row>
  </sheetData>
  <mergeCells count="2">
    <mergeCell ref="A25:B25"/>
    <mergeCell ref="F25:G25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&amp;L&amp;6Esse arquivo é gratuito e de uso
exclusivo entre CAIXA, seus
representantes legais e clientes. &amp;C&amp;6Qualquer cobrança, exceto taxa
autorizada CAIXA, é ilegal e sujeita
a penalidades. Direitos reservados.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>
    <pageSetUpPr fitToPage="1"/>
  </sheetPr>
  <dimension ref="A1:EZ209"/>
  <sheetViews>
    <sheetView showGridLines="0" topLeftCell="F30" zoomScaleNormal="100" zoomScaleSheetLayoutView="100" workbookViewId="0">
      <selection activeCell="AD62" sqref="AD62:AM62"/>
    </sheetView>
  </sheetViews>
  <sheetFormatPr defaultColWidth="3.7109375" defaultRowHeight="12.75" x14ac:dyDescent="0.2"/>
  <cols>
    <col min="1" max="4" width="6.7109375" style="7" hidden="1" customWidth="1"/>
    <col min="5" max="5" width="6.7109375" style="8" hidden="1" customWidth="1"/>
    <col min="6" max="6" width="0.85546875" style="11" customWidth="1"/>
    <col min="7" max="49" width="2.28515625" style="11" customWidth="1"/>
    <col min="50" max="50" width="0.85546875" style="11" customWidth="1"/>
    <col min="51" max="51" width="4.7109375" style="11" customWidth="1"/>
    <col min="52" max="52" width="4.7109375" style="10" customWidth="1"/>
    <col min="53" max="53" width="4.7109375" style="10" hidden="1" customWidth="1"/>
    <col min="54" max="54" width="6.5703125" style="10" hidden="1" customWidth="1"/>
    <col min="55" max="61" width="0" style="10" hidden="1" customWidth="1"/>
    <col min="62" max="66" width="3.7109375" style="10"/>
    <col min="67" max="70" width="6.7109375" style="10" customWidth="1"/>
    <col min="71" max="73" width="8.7109375" style="10" customWidth="1"/>
    <col min="74" max="116" width="3.7109375" style="10"/>
    <col min="117" max="168" width="3.7109375" style="11"/>
    <col min="169" max="170" width="3" style="11" customWidth="1"/>
    <col min="171" max="16384" width="3.7109375" style="11"/>
  </cols>
  <sheetData>
    <row r="1" spans="1:156" ht="5.0999999999999996" hidden="1" customHeight="1" x14ac:dyDescent="0.2">
      <c r="F1" s="9" t="s">
        <v>0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9" t="s">
        <v>1</v>
      </c>
      <c r="BA1" s="15" t="str">
        <f>Lista!A1</f>
        <v>Teto</v>
      </c>
      <c r="BB1" s="15" t="str">
        <f>Lista!B1</f>
        <v>Cobertura</v>
      </c>
      <c r="BC1" s="15" t="str">
        <f>Lista!C1</f>
        <v>Acabamento Externo/Interno</v>
      </c>
      <c r="BD1" s="15" t="str">
        <f>Lista!D1</f>
        <v>Esquadrias Externas/Internas</v>
      </c>
      <c r="BE1" s="15" t="str">
        <f>Lista!F1</f>
        <v>Revestimento Piso Áreas Molhadas</v>
      </c>
      <c r="BF1" s="15" t="str">
        <f>Lista!E1</f>
        <v>Revestimento Parede Áreas Molhadas</v>
      </c>
      <c r="BG1" s="15" t="str">
        <f>Lista!G1</f>
        <v>Revestimento Piso Áreas Secas</v>
      </c>
      <c r="BH1" s="15" t="str">
        <f>Lista!H1</f>
        <v xml:space="preserve">Paredes/Painéis </v>
      </c>
      <c r="BI1" s="15" t="str">
        <f>Lista!I1</f>
        <v>Louças e Metais</v>
      </c>
    </row>
    <row r="2" spans="1:156" s="15" customFormat="1" ht="14.25" x14ac:dyDescent="0.2">
      <c r="A2" s="12" t="s">
        <v>2</v>
      </c>
      <c r="B2" s="13" t="s">
        <v>3</v>
      </c>
      <c r="C2" s="12" t="s">
        <v>4</v>
      </c>
      <c r="D2" s="12" t="s">
        <v>5</v>
      </c>
      <c r="E2" s="12" t="s">
        <v>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3"/>
      <c r="BA2" s="15" t="str">
        <f>Lista!A2</f>
        <v>Telha aparente</v>
      </c>
      <c r="BB2" s="15" t="str">
        <f>Lista!B2</f>
        <v>Telha Metálica c/ Platibanda</v>
      </c>
      <c r="BC2" s="15" t="str">
        <f>Lista!C2</f>
        <v>Sem revestimento</v>
      </c>
      <c r="BD2" s="15" t="str">
        <f>Lista!D2</f>
        <v>Alumínio</v>
      </c>
      <c r="BE2" s="15" t="str">
        <f>Lista!F2</f>
        <v>Cimentado</v>
      </c>
      <c r="BF2" s="15" t="str">
        <f>Lista!E2</f>
        <v>Cimentado</v>
      </c>
      <c r="BG2" s="15" t="str">
        <f>Lista!G2</f>
        <v>Cimentado</v>
      </c>
      <c r="BH2" s="15" t="str">
        <f>Lista!H2</f>
        <v>Alvenaria</v>
      </c>
      <c r="BI2" s="15" t="str">
        <f>Lista!I2</f>
        <v>Linha Popular</v>
      </c>
    </row>
    <row r="3" spans="1:156" s="10" customFormat="1" ht="18" x14ac:dyDescent="0.2">
      <c r="A3" s="16"/>
      <c r="B3" s="16"/>
      <c r="C3" s="12"/>
      <c r="D3" s="12"/>
      <c r="E3" s="17"/>
      <c r="F3" s="18"/>
      <c r="G3" s="18"/>
      <c r="H3" s="18"/>
      <c r="I3" s="4"/>
      <c r="J3" s="4"/>
      <c r="K3" s="4"/>
      <c r="L3" s="4"/>
      <c r="M3" s="4"/>
      <c r="N3" s="4"/>
      <c r="O3" s="4"/>
      <c r="P3" s="4"/>
      <c r="Q3" s="4"/>
      <c r="R3" s="18"/>
      <c r="S3" s="18"/>
      <c r="T3" s="571" t="s">
        <v>7</v>
      </c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18"/>
      <c r="AW3" s="18"/>
      <c r="AX3" s="18"/>
      <c r="BA3" s="15" t="str">
        <f>Lista!A3</f>
        <v>Forro</v>
      </c>
      <c r="BB3" s="15" t="str">
        <f>Lista!B3</f>
        <v>Telha Metálica s/ Platibanda</v>
      </c>
      <c r="BC3" s="15" t="str">
        <f>Lista!C3</f>
        <v>Pintura/Textura/Grafiato</v>
      </c>
      <c r="BD3" s="15" t="str">
        <f>Lista!D3</f>
        <v>Ferro</v>
      </c>
      <c r="BE3" s="15" t="str">
        <f>Lista!F3</f>
        <v>Cerâmica Comercial</v>
      </c>
      <c r="BF3" s="15" t="str">
        <f>Lista!E3</f>
        <v>Cerâmica Comercial</v>
      </c>
      <c r="BG3" s="15" t="str">
        <f>Lista!G3</f>
        <v>Cerâmica Comercial</v>
      </c>
      <c r="BH3" s="15" t="str">
        <f>Lista!H3</f>
        <v>Gesso</v>
      </c>
      <c r="BI3" s="15" t="str">
        <f>Lista!I3</f>
        <v>Linha Média</v>
      </c>
    </row>
    <row r="4" spans="1:156" s="10" customFormat="1" ht="15" x14ac:dyDescent="0.2">
      <c r="A4" s="16">
        <v>1</v>
      </c>
      <c r="B4" s="16"/>
      <c r="C4" s="12"/>
      <c r="D4" s="12"/>
      <c r="E4" s="17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19"/>
      <c r="S4" s="19"/>
      <c r="T4" s="572" t="s">
        <v>8</v>
      </c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19"/>
      <c r="AW4" s="19"/>
      <c r="AX4" s="19"/>
      <c r="BA4" s="15" t="str">
        <f>Lista!A4</f>
        <v>Laje</v>
      </c>
      <c r="BB4" s="15" t="str">
        <f>Lista!B4</f>
        <v>Telha de Fibrocimto. c/ Platibanda</v>
      </c>
      <c r="BC4" s="15" t="str">
        <f>Lista!C4</f>
        <v>Pint./Text./Grafto. e det. em Pedra/Cerâmica</v>
      </c>
      <c r="BD4" s="15" t="str">
        <f>Lista!D4</f>
        <v>Vidro Temperado</v>
      </c>
      <c r="BE4" s="15" t="str">
        <f>Lista!F4</f>
        <v>Pedra</v>
      </c>
      <c r="BF4" s="15" t="str">
        <f>Lista!E4</f>
        <v>São Tomé</v>
      </c>
      <c r="BG4" s="15" t="str">
        <f>Lista!G4</f>
        <v>Pedra</v>
      </c>
      <c r="BH4" s="15" t="str">
        <f>Lista!H4</f>
        <v>Madeira</v>
      </c>
      <c r="BI4" s="15" t="str">
        <f>Lista!I4</f>
        <v>Linha Luxo</v>
      </c>
    </row>
    <row r="5" spans="1:156" s="10" customFormat="1" ht="13.5" x14ac:dyDescent="0.2">
      <c r="A5" s="16" t="s">
        <v>410</v>
      </c>
      <c r="B5" s="16"/>
      <c r="C5" s="12"/>
      <c r="D5" s="12"/>
      <c r="E5" s="17"/>
      <c r="F5" s="21"/>
      <c r="G5" s="21"/>
      <c r="H5" s="2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73" t="s">
        <v>10</v>
      </c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BA5" s="15" t="str">
        <f>Lista!A6</f>
        <v>Outros</v>
      </c>
      <c r="BB5" s="15" t="str">
        <f>Lista!B5</f>
        <v>Telha de Fibrocimto. s/ Platibanda</v>
      </c>
      <c r="BC5" s="15" t="str">
        <f>Lista!C5</f>
        <v>Cerâmica/Porcelanato</v>
      </c>
      <c r="BD5" s="15" t="str">
        <f>Lista!D5</f>
        <v>PVC</v>
      </c>
      <c r="BE5" s="15" t="str">
        <f>Lista!F5</f>
        <v>Porcelanato 1ª</v>
      </c>
      <c r="BF5" s="15" t="str">
        <f>Lista!E5</f>
        <v>Emborrachado</v>
      </c>
      <c r="BG5" s="15" t="str">
        <f>Lista!G5</f>
        <v>Vinílico</v>
      </c>
      <c r="BH5" s="15" t="str">
        <f>Lista!H5</f>
        <v>Concreto</v>
      </c>
      <c r="BI5" s="15">
        <f>Lista!I5</f>
        <v>0</v>
      </c>
    </row>
    <row r="6" spans="1:156" s="10" customFormat="1" x14ac:dyDescent="0.2">
      <c r="A6" s="16"/>
      <c r="B6" s="16"/>
      <c r="C6" s="12"/>
      <c r="D6" s="12"/>
      <c r="E6" s="17"/>
      <c r="F6"/>
      <c r="G6" s="22" t="s">
        <v>11</v>
      </c>
      <c r="H6"/>
      <c r="I6"/>
      <c r="J6" s="17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BA6" s="15" t="e">
        <f>Lista!#REF!</f>
        <v>#REF!</v>
      </c>
      <c r="BB6" s="15" t="str">
        <f>Lista!B6</f>
        <v>Telha de Barro/Concreto</v>
      </c>
      <c r="BC6" s="15" t="str">
        <f>Lista!C6</f>
        <v>Tijolo/Blc. Apar. Tratado/Imperm.</v>
      </c>
      <c r="BD6" s="15" t="str">
        <f>Lista!D6</f>
        <v>Madeira</v>
      </c>
      <c r="BE6" s="15" t="str">
        <f>Lista!F6</f>
        <v>Porcelanato 2ª</v>
      </c>
      <c r="BF6" s="15" t="str">
        <f>Lista!E6</f>
        <v>Granita</v>
      </c>
      <c r="BG6" s="15" t="str">
        <f>Lista!G6</f>
        <v>Emborrachado</v>
      </c>
      <c r="BH6" s="15" t="str">
        <f>Lista!H6</f>
        <v>Aço</v>
      </c>
      <c r="BI6" s="15">
        <f>Lista!I6</f>
        <v>0</v>
      </c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s="10" customFormat="1" ht="3.95" customHeight="1" x14ac:dyDescent="0.2">
      <c r="A7" s="16"/>
      <c r="B7" s="16"/>
      <c r="C7" s="12"/>
      <c r="D7" s="12"/>
      <c r="E7" s="17"/>
      <c r="F7"/>
      <c r="G7" s="23"/>
      <c r="H7" s="23"/>
      <c r="I7" s="2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BA7" s="15">
        <f>Lista!A7</f>
        <v>0</v>
      </c>
      <c r="BB7" s="15" t="str">
        <f>Lista!B7</f>
        <v>Laje Impermeabilizada</v>
      </c>
      <c r="BC7" s="15" t="str">
        <f>Lista!C7</f>
        <v>Outros</v>
      </c>
      <c r="BD7" s="15" t="str">
        <f>Lista!D7</f>
        <v>Outros</v>
      </c>
      <c r="BE7" s="15" t="str">
        <f>Lista!F7</f>
        <v>Granito/Mármore</v>
      </c>
      <c r="BF7" s="15" t="str">
        <f>Lista!E7</f>
        <v>Formicado</v>
      </c>
      <c r="BG7" s="15" t="str">
        <f>Lista!G7</f>
        <v>Porcelanato 1ª</v>
      </c>
      <c r="BH7" s="15" t="str">
        <f>Lista!H7</f>
        <v>Outros</v>
      </c>
      <c r="BI7" s="15">
        <f>Lista!I7</f>
        <v>0</v>
      </c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s="10" customFormat="1" x14ac:dyDescent="0.2">
      <c r="A8" s="16"/>
      <c r="B8" s="16"/>
      <c r="C8" s="12"/>
      <c r="D8" s="12"/>
      <c r="E8" s="17"/>
      <c r="F8"/>
      <c r="G8" s="21" t="s">
        <v>13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BA8" s="15">
        <f>Lista!A8</f>
        <v>0</v>
      </c>
      <c r="BB8" s="15" t="str">
        <f>Lista!B8</f>
        <v>Outros</v>
      </c>
      <c r="BC8" s="15">
        <f>Lista!C8</f>
        <v>0</v>
      </c>
      <c r="BD8" s="15">
        <f>Lista!D8</f>
        <v>0</v>
      </c>
      <c r="BE8" s="15" t="str">
        <f>Lista!F8</f>
        <v>Outros</v>
      </c>
      <c r="BF8" s="15" t="str">
        <f>Lista!E8</f>
        <v>Porcelanato 2ª</v>
      </c>
      <c r="BG8" s="15" t="str">
        <f>Lista!G8</f>
        <v>Porcelanato 2ª</v>
      </c>
      <c r="BH8" s="15">
        <f>Lista!H8</f>
        <v>0</v>
      </c>
      <c r="BI8" s="15">
        <f>Lista!I8</f>
        <v>0</v>
      </c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 s="55"/>
      <c r="CL8" s="55"/>
      <c r="CM8" s="55"/>
      <c r="CN8" s="55"/>
      <c r="CO8" s="55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s="10" customFormat="1" ht="3.95" customHeight="1" x14ac:dyDescent="0.2">
      <c r="A9" s="16"/>
      <c r="B9" s="16"/>
      <c r="C9" s="12"/>
      <c r="D9" s="12"/>
      <c r="E9" s="17"/>
      <c r="F9"/>
      <c r="G9" s="23"/>
      <c r="H9" s="23"/>
      <c r="I9" s="2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BA9" s="15">
        <f>Lista!A9</f>
        <v>0</v>
      </c>
      <c r="BB9" s="15">
        <f>Lista!B9</f>
        <v>0</v>
      </c>
      <c r="BC9" s="15">
        <f>Lista!C9</f>
        <v>0</v>
      </c>
      <c r="BD9" s="15">
        <f>Lista!D9</f>
        <v>0</v>
      </c>
      <c r="BE9" s="15" t="e">
        <f>Lista!#REF!</f>
        <v>#REF!</v>
      </c>
      <c r="BF9" s="15" t="str">
        <f>Lista!E9</f>
        <v>Granito/Mármore 2ª</v>
      </c>
      <c r="BG9" s="15" t="str">
        <f>Lista!G9</f>
        <v>Laminado</v>
      </c>
      <c r="BH9" s="15">
        <f>Lista!H9</f>
        <v>0</v>
      </c>
      <c r="BI9" s="15">
        <f>Lista!I9</f>
        <v>0</v>
      </c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s="10" customFormat="1" ht="12.75" customHeight="1" x14ac:dyDescent="0.2">
      <c r="A10" s="16"/>
      <c r="B10" s="16"/>
      <c r="C10" s="12"/>
      <c r="D10" s="12"/>
      <c r="E10" s="17"/>
      <c r="F10"/>
      <c r="G10" s="585"/>
      <c r="H10" s="586"/>
      <c r="I10" s="587"/>
      <c r="J10"/>
      <c r="K10" s="578"/>
      <c r="L10" s="579"/>
      <c r="M10" s="580"/>
      <c r="N10"/>
      <c r="O10" s="557" t="s">
        <v>14</v>
      </c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BA10" s="15">
        <f>Lista!A10</f>
        <v>0</v>
      </c>
      <c r="BB10" s="15">
        <f>Lista!B10</f>
        <v>0</v>
      </c>
      <c r="BC10" s="15">
        <f>Lista!C10</f>
        <v>0</v>
      </c>
      <c r="BD10" s="15">
        <f>Lista!D10</f>
        <v>0</v>
      </c>
      <c r="BE10" s="15" t="e">
        <f>Lista!#REF!</f>
        <v>#REF!</v>
      </c>
      <c r="BF10" s="15" t="str">
        <f>Lista!E10</f>
        <v>Pintura/Textura</v>
      </c>
      <c r="BG10" s="15" t="str">
        <f>Lista!G10</f>
        <v>Granito/Mármore</v>
      </c>
      <c r="BH10" s="15">
        <f>Lista!H10</f>
        <v>0</v>
      </c>
      <c r="BI10" s="15">
        <f>Lista!I10</f>
        <v>0</v>
      </c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s="10" customFormat="1" x14ac:dyDescent="0.2">
      <c r="A11" s="16"/>
      <c r="B11" s="16"/>
      <c r="C11" s="12"/>
      <c r="D11" s="12"/>
      <c r="E11" s="17"/>
      <c r="F11"/>
      <c r="G11" s="25"/>
      <c r="H11"/>
      <c r="I11"/>
      <c r="J11" s="175"/>
      <c r="K11"/>
      <c r="L11"/>
      <c r="M11"/>
      <c r="N11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BA11" s="15">
        <f>Lista!A11</f>
        <v>0</v>
      </c>
      <c r="BB11" s="15">
        <f>Lista!B11</f>
        <v>0</v>
      </c>
      <c r="BC11" s="15">
        <f>Lista!C11</f>
        <v>0</v>
      </c>
      <c r="BD11" s="15">
        <f>Lista!D11</f>
        <v>0</v>
      </c>
      <c r="BE11" s="15" t="e">
        <f>Lista!#REF!</f>
        <v>#REF!</v>
      </c>
      <c r="BF11" s="15" t="str">
        <f>Lista!E11</f>
        <v>Grafiato</v>
      </c>
      <c r="BG11" s="15" t="str">
        <f>Lista!G11</f>
        <v>Outros</v>
      </c>
      <c r="BH11" s="15">
        <f>Lista!H11</f>
        <v>0</v>
      </c>
      <c r="BI11" s="15">
        <f>Lista!I11</f>
        <v>0</v>
      </c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s="10" customFormat="1" ht="3.95" customHeight="1" x14ac:dyDescent="0.2">
      <c r="A12" s="16"/>
      <c r="B12" s="16"/>
      <c r="C12" s="12"/>
      <c r="D12" s="12"/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BA12" s="15">
        <f>Lista!A12</f>
        <v>0</v>
      </c>
      <c r="BB12" s="15">
        <f>Lista!B12</f>
        <v>0</v>
      </c>
      <c r="BC12" s="15">
        <f>Lista!C12</f>
        <v>0</v>
      </c>
      <c r="BD12" s="15">
        <f>Lista!D12</f>
        <v>0</v>
      </c>
      <c r="BE12" s="15" t="e">
        <f>Lista!#REF!</f>
        <v>#REF!</v>
      </c>
      <c r="BF12" s="15" t="str">
        <f>Lista!E12</f>
        <v>Cerâmica Extra</v>
      </c>
      <c r="BG12" s="15">
        <f>Lista!G12</f>
        <v>0</v>
      </c>
      <c r="BH12" s="15">
        <f>Lista!H12</f>
        <v>0</v>
      </c>
      <c r="BI12" s="15">
        <f>Lista!I12</f>
        <v>0</v>
      </c>
    </row>
    <row r="13" spans="1:156" s="10" customFormat="1" ht="12.75" hidden="1" customHeight="1" x14ac:dyDescent="0.2">
      <c r="A13" s="16"/>
      <c r="B13" s="16"/>
      <c r="C13" s="12"/>
      <c r="D13" s="12"/>
      <c r="E13" s="17"/>
      <c r="F13"/>
      <c r="G13" s="558"/>
      <c r="H13" s="559"/>
      <c r="I13" s="560"/>
      <c r="J13" s="26"/>
      <c r="K13" s="558"/>
      <c r="L13" s="559"/>
      <c r="M13" s="560"/>
      <c r="N13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27"/>
      <c r="AY13" s="27"/>
      <c r="AZ13" s="27"/>
      <c r="BA13" s="15"/>
      <c r="BB13" s="15"/>
      <c r="BC13" s="15"/>
      <c r="BD13" s="15"/>
      <c r="BE13" s="15"/>
      <c r="BF13" s="15"/>
      <c r="BG13" s="15"/>
      <c r="BH13" s="15"/>
      <c r="BI13" s="15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</row>
    <row r="14" spans="1:156" s="10" customFormat="1" ht="12.75" hidden="1" customHeight="1" x14ac:dyDescent="0.2">
      <c r="A14" s="16"/>
      <c r="B14" s="16"/>
      <c r="C14" s="12"/>
      <c r="D14" s="12"/>
      <c r="E14" s="17"/>
      <c r="F14"/>
      <c r="G14" s="28"/>
      <c r="H14" s="28"/>
      <c r="I14" s="28"/>
      <c r="K14" s="28"/>
      <c r="L14" s="28"/>
      <c r="M14" s="28"/>
      <c r="N1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27"/>
      <c r="AY14" s="27"/>
      <c r="AZ14" s="27"/>
      <c r="BA14" s="15"/>
      <c r="BB14" s="15"/>
      <c r="BC14" s="15"/>
      <c r="BD14" s="15"/>
      <c r="BE14" s="15"/>
      <c r="BF14" s="15"/>
      <c r="BG14" s="15"/>
      <c r="BH14" s="15"/>
      <c r="BI14" s="15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</row>
    <row r="15" spans="1:156" s="10" customFormat="1" ht="12.75" hidden="1" customHeight="1" x14ac:dyDescent="0.2">
      <c r="A15" s="16"/>
      <c r="B15" s="16"/>
      <c r="C15" s="12"/>
      <c r="D15" s="12"/>
      <c r="E15" s="17"/>
      <c r="F15"/>
      <c r="N15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27"/>
      <c r="AY15" s="27"/>
      <c r="AZ15" s="27"/>
      <c r="BA15" s="15"/>
      <c r="BB15" s="15"/>
      <c r="BC15" s="15"/>
      <c r="BD15" s="15"/>
      <c r="BE15" s="15"/>
      <c r="BF15" s="15"/>
      <c r="BG15" s="15"/>
      <c r="BH15" s="15"/>
      <c r="BI15" s="15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</row>
    <row r="16" spans="1:156" s="10" customFormat="1" hidden="1" x14ac:dyDescent="0.2">
      <c r="A16" s="16"/>
      <c r="B16" s="16"/>
      <c r="C16" s="12"/>
      <c r="D16" s="12"/>
      <c r="E16" s="17"/>
      <c r="F16"/>
      <c r="G16"/>
      <c r="H16"/>
      <c r="I16"/>
      <c r="J16"/>
      <c r="K16"/>
      <c r="L16"/>
      <c r="M16"/>
      <c r="N16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4"/>
      <c r="AX16" s="27"/>
      <c r="AY16" s="27"/>
      <c r="AZ16" s="27"/>
      <c r="BA16" s="15"/>
      <c r="BB16" s="15"/>
      <c r="BC16" s="15"/>
      <c r="BD16" s="15"/>
      <c r="BE16" s="15"/>
      <c r="BF16" s="15"/>
      <c r="BG16" s="15"/>
      <c r="BH16" s="15"/>
      <c r="BI16" s="15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</row>
    <row r="17" spans="1:116" s="10" customFormat="1" ht="3.95" customHeight="1" x14ac:dyDescent="0.2">
      <c r="A17" s="16"/>
      <c r="B17" s="16"/>
      <c r="C17" s="12"/>
      <c r="D17" s="12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BA17" s="15">
        <f>Lista!A17</f>
        <v>0</v>
      </c>
      <c r="BB17" s="15">
        <f>Lista!B17</f>
        <v>0</v>
      </c>
      <c r="BC17" s="15">
        <f>Lista!C17</f>
        <v>0</v>
      </c>
      <c r="BD17" s="15">
        <f>Lista!D17</f>
        <v>0</v>
      </c>
      <c r="BE17" s="15" t="e">
        <f>Lista!#REF!</f>
        <v>#REF!</v>
      </c>
      <c r="BF17" s="15">
        <f>Lista!F17</f>
        <v>0</v>
      </c>
      <c r="BG17" s="15">
        <f>Lista!G17</f>
        <v>0</v>
      </c>
      <c r="BH17" s="15">
        <f>Lista!H17</f>
        <v>0</v>
      </c>
      <c r="BI17" s="15">
        <f>Lista!I17</f>
        <v>0</v>
      </c>
    </row>
    <row r="18" spans="1:116" s="10" customFormat="1" ht="27.95" customHeight="1" x14ac:dyDescent="0.2">
      <c r="A18" s="16"/>
      <c r="B18" s="16"/>
      <c r="C18" s="12"/>
      <c r="D18" s="12"/>
      <c r="E18" s="17"/>
      <c r="F18"/>
      <c r="G18" s="574" t="s">
        <v>15</v>
      </c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6"/>
      <c r="BA18" s="15">
        <f>Lista!A18</f>
        <v>0</v>
      </c>
      <c r="BB18" s="15">
        <f>Lista!B18</f>
        <v>0</v>
      </c>
      <c r="BC18" s="15">
        <f>Lista!C18</f>
        <v>0</v>
      </c>
      <c r="BD18" s="15">
        <f>Lista!D18</f>
        <v>0</v>
      </c>
      <c r="BE18" s="15" t="e">
        <f>Lista!#REF!</f>
        <v>#REF!</v>
      </c>
      <c r="BF18" s="15">
        <f>Lista!F18</f>
        <v>0</v>
      </c>
      <c r="BG18" s="15">
        <f>Lista!G18</f>
        <v>0</v>
      </c>
      <c r="BH18" s="15">
        <f>Lista!H18</f>
        <v>0</v>
      </c>
      <c r="BI18" s="15">
        <f>Lista!I18</f>
        <v>0</v>
      </c>
    </row>
    <row r="19" spans="1:116" s="10" customFormat="1" ht="3.95" customHeight="1" x14ac:dyDescent="0.2">
      <c r="A19" s="16"/>
      <c r="B19" s="16"/>
      <c r="C19" s="12"/>
      <c r="D19" s="12"/>
      <c r="E19" s="1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</row>
    <row r="20" spans="1:116" s="10" customFormat="1" ht="12.75" customHeight="1" x14ac:dyDescent="0.2">
      <c r="A20" s="16"/>
      <c r="B20" s="16"/>
      <c r="C20" s="12"/>
      <c r="D20" s="12"/>
      <c r="E20" s="17"/>
      <c r="F20"/>
      <c r="G20" s="577" t="s">
        <v>411</v>
      </c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77"/>
      <c r="AU20" s="577"/>
      <c r="AV20" s="577"/>
      <c r="AW20" s="577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</row>
    <row r="21" spans="1:116" s="10" customFormat="1" ht="3.95" customHeight="1" x14ac:dyDescent="0.2">
      <c r="A21" s="16"/>
      <c r="B21" s="16"/>
      <c r="C21" s="12"/>
      <c r="D21" s="12"/>
      <c r="E21" s="17"/>
      <c r="F21"/>
      <c r="G21" s="11"/>
      <c r="H21" s="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</row>
    <row r="22" spans="1:116" customFormat="1" ht="12" customHeight="1" x14ac:dyDescent="0.2">
      <c r="A22" s="29"/>
      <c r="G22" s="561">
        <v>1</v>
      </c>
      <c r="H22" s="562"/>
      <c r="I22" s="563"/>
      <c r="K22" s="581" t="s">
        <v>17</v>
      </c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3"/>
    </row>
    <row r="23" spans="1:116" customFormat="1" ht="3.95" customHeight="1" x14ac:dyDescent="0.2">
      <c r="A23" s="29"/>
      <c r="G23" s="23"/>
      <c r="H23" s="23"/>
      <c r="I23" s="24"/>
    </row>
    <row r="24" spans="1:116" customFormat="1" ht="42" customHeight="1" x14ac:dyDescent="0.2">
      <c r="A24" s="29"/>
      <c r="E24" s="30"/>
      <c r="G24" s="561" t="s">
        <v>18</v>
      </c>
      <c r="H24" s="562"/>
      <c r="I24" s="563"/>
      <c r="K24" s="564" t="s">
        <v>412</v>
      </c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6"/>
    </row>
    <row r="25" spans="1:116" customFormat="1" ht="14.45" customHeight="1" x14ac:dyDescent="0.2">
      <c r="A25" s="29"/>
      <c r="E25" s="30"/>
      <c r="G25" s="561" t="s">
        <v>20</v>
      </c>
      <c r="H25" s="562"/>
      <c r="I25" s="563"/>
      <c r="K25" s="564" t="s">
        <v>23</v>
      </c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6"/>
    </row>
    <row r="26" spans="1:116" s="10" customFormat="1" ht="34.15" customHeight="1" x14ac:dyDescent="0.2">
      <c r="A26" s="16"/>
      <c r="B26" s="16"/>
      <c r="C26" s="12"/>
      <c r="D26" s="12"/>
      <c r="E26" s="17"/>
      <c r="F26"/>
      <c r="G26" s="561" t="s">
        <v>22</v>
      </c>
      <c r="H26" s="562"/>
      <c r="I26" s="563"/>
      <c r="J26" s="30"/>
      <c r="K26" s="564" t="s">
        <v>413</v>
      </c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</row>
    <row r="27" spans="1:116" ht="27.6" customHeight="1" x14ac:dyDescent="0.2">
      <c r="A27" s="29"/>
      <c r="B27"/>
      <c r="C27"/>
      <c r="D27"/>
      <c r="E27" s="30"/>
      <c r="F27"/>
      <c r="G27" s="561" t="s">
        <v>24</v>
      </c>
      <c r="H27" s="562"/>
      <c r="I27" s="563"/>
      <c r="J27"/>
      <c r="K27" s="564" t="s">
        <v>27</v>
      </c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6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DK27" s="11"/>
      <c r="DL27" s="11"/>
    </row>
    <row r="28" spans="1:116" ht="15.6" customHeight="1" x14ac:dyDescent="0.2">
      <c r="A28" s="29"/>
      <c r="B28"/>
      <c r="C28"/>
      <c r="D28"/>
      <c r="E28" s="30"/>
      <c r="F28"/>
      <c r="G28" s="561" t="s">
        <v>26</v>
      </c>
      <c r="H28" s="562"/>
      <c r="I28" s="563"/>
      <c r="J28"/>
      <c r="K28" s="564" t="s">
        <v>29</v>
      </c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6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DK28" s="11"/>
      <c r="DL28" s="11"/>
    </row>
    <row r="29" spans="1:116" customFormat="1" ht="12" hidden="1" customHeight="1" x14ac:dyDescent="0.2">
      <c r="A29" s="29"/>
      <c r="E29" s="30"/>
      <c r="G29" s="561" t="s">
        <v>28</v>
      </c>
      <c r="H29" s="562"/>
      <c r="I29" s="563"/>
      <c r="K29" s="564" t="s">
        <v>29</v>
      </c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6"/>
    </row>
    <row r="30" spans="1:116" s="10" customFormat="1" ht="3.95" customHeight="1" x14ac:dyDescent="0.2">
      <c r="A30" s="16"/>
      <c r="B30" s="16"/>
      <c r="C30" s="12"/>
      <c r="D30" s="12"/>
      <c r="E30" s="17"/>
      <c r="F30"/>
      <c r="G30" s="11"/>
      <c r="H30" s="1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</row>
    <row r="31" spans="1:116" ht="3.95" customHeight="1" x14ac:dyDescent="0.2">
      <c r="A31" s="7" t="e">
        <f>MATCH("mtde",E:E,0)</f>
        <v>#N/A</v>
      </c>
      <c r="B31" s="7">
        <f>MATCH("endfim2",E:E,0)</f>
        <v>54</v>
      </c>
      <c r="E31" s="31"/>
      <c r="G31" s="32"/>
      <c r="H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176"/>
      <c r="AJ31" s="14"/>
    </row>
    <row r="32" spans="1:116" ht="9.9499999999999993" customHeight="1" x14ac:dyDescent="0.2">
      <c r="A32" s="6" t="s">
        <v>2</v>
      </c>
      <c r="B32" s="7" t="s">
        <v>3</v>
      </c>
      <c r="C32" s="6" t="s">
        <v>4</v>
      </c>
      <c r="D32" s="6" t="s">
        <v>5</v>
      </c>
      <c r="E32" s="8" t="s">
        <v>6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709" t="s">
        <v>329</v>
      </c>
      <c r="T32" s="710"/>
      <c r="U32" s="313" t="s">
        <v>330</v>
      </c>
      <c r="V32" s="314"/>
      <c r="W32" s="314"/>
      <c r="X32" s="314"/>
      <c r="Y32" s="314"/>
      <c r="Z32" s="711"/>
      <c r="AA32" s="34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588" t="s">
        <v>30</v>
      </c>
      <c r="AQ32" s="589"/>
      <c r="AR32" s="589"/>
      <c r="AS32" s="589"/>
      <c r="AT32" s="589"/>
      <c r="AU32" s="589"/>
      <c r="AV32" s="589"/>
      <c r="AW32" s="590"/>
      <c r="AX32" s="39"/>
    </row>
    <row r="33" spans="2:122" ht="9.9499999999999993" customHeight="1" x14ac:dyDescent="0.2">
      <c r="B33" s="7" t="e">
        <f>MATCH(MAX(C35:C169),C35:C169,0)+5</f>
        <v>#N/A</v>
      </c>
      <c r="C33" s="7" t="e">
        <f>MATCH("D",D35:D169,0)+5</f>
        <v>#N/A</v>
      </c>
      <c r="D33" s="7" t="e">
        <f>MAX(C35:C0)</f>
        <v>#NAME?</v>
      </c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706"/>
      <c r="T33" s="707"/>
      <c r="U33" s="707"/>
      <c r="V33" s="707"/>
      <c r="W33" s="707"/>
      <c r="X33" s="707"/>
      <c r="Y33" s="707"/>
      <c r="Z33" s="708"/>
      <c r="AA33" s="36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592" t="str">
        <f>IF(P_Ini="","#PÚBLICO","#EXTERNO.CONFIDENCIAL")</f>
        <v>#PÚBLICO</v>
      </c>
      <c r="AQ33" s="593"/>
      <c r="AR33" s="593"/>
      <c r="AS33" s="593"/>
      <c r="AT33" s="593"/>
      <c r="AU33" s="593"/>
      <c r="AV33" s="593"/>
      <c r="AW33" s="594"/>
      <c r="AX33" s="41"/>
      <c r="BJ33"/>
      <c r="BK33"/>
      <c r="BL33"/>
      <c r="BM33"/>
      <c r="BN33"/>
      <c r="BO33"/>
    </row>
    <row r="34" spans="2:122" ht="3.95" customHeight="1" x14ac:dyDescent="0.2"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6"/>
      <c r="T34" s="176"/>
      <c r="U34" s="176"/>
      <c r="V34" s="176"/>
      <c r="W34" s="176"/>
      <c r="X34" s="176"/>
      <c r="Y34" s="176"/>
      <c r="Z34" s="176"/>
      <c r="AA34" s="176"/>
      <c r="AB34" s="182"/>
      <c r="AC34" s="182"/>
      <c r="AD34" s="182"/>
      <c r="AE34" s="182"/>
      <c r="AF34" s="182"/>
      <c r="AG34" s="182"/>
      <c r="AH34" s="182"/>
      <c r="AI34" s="182"/>
      <c r="AJ34" s="183"/>
      <c r="AK34" s="79"/>
      <c r="AL34" s="79"/>
      <c r="AM34" s="79"/>
      <c r="AN34" s="79"/>
      <c r="BJ34"/>
      <c r="BK34"/>
      <c r="BL34"/>
      <c r="BM34"/>
      <c r="BN34"/>
      <c r="BO34"/>
    </row>
    <row r="35" spans="2:122" ht="12" customHeight="1" x14ac:dyDescent="0.2"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91" t="s">
        <v>414</v>
      </c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91"/>
      <c r="AS35" s="591"/>
      <c r="AT35" s="591"/>
      <c r="AU35" s="591"/>
      <c r="AV35" s="591"/>
      <c r="AW35" s="39"/>
      <c r="AX35" s="39"/>
      <c r="BA35" s="58"/>
      <c r="BB35" s="58"/>
      <c r="BC35" s="58"/>
      <c r="BD35" s="58"/>
      <c r="BE35" s="58"/>
      <c r="BF35" s="58"/>
      <c r="BG35" s="58"/>
      <c r="BH35" s="58"/>
      <c r="BI35" s="58"/>
      <c r="BJ35"/>
      <c r="BK35"/>
      <c r="BL35"/>
      <c r="BM35"/>
      <c r="BN35"/>
      <c r="BO35"/>
      <c r="BZ35"/>
      <c r="CA35"/>
      <c r="CB35"/>
      <c r="CC35"/>
      <c r="CD35"/>
      <c r="CE35"/>
      <c r="CF35"/>
      <c r="CG35"/>
      <c r="CH35"/>
      <c r="CI35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</row>
    <row r="36" spans="2:122" ht="9.9499999999999993" customHeight="1" x14ac:dyDescent="0.2"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9"/>
      <c r="T36" s="19"/>
      <c r="U36" s="570" t="s">
        <v>32</v>
      </c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41"/>
      <c r="AX36" s="41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2:122" ht="3.95" customHeight="1" x14ac:dyDescent="0.2"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0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2:122" ht="12" customHeight="1" thickBot="1" x14ac:dyDescent="0.25">
      <c r="F38" s="43"/>
      <c r="G38" s="44" t="s">
        <v>33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5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</row>
    <row r="39" spans="2:122" ht="3.95" customHeight="1" x14ac:dyDescent="0.2">
      <c r="E39" s="8" t="s">
        <v>34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40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2:122" ht="11.1" customHeight="1" x14ac:dyDescent="0.2">
      <c r="G40" s="279" t="s">
        <v>35</v>
      </c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1"/>
      <c r="Y40" s="279" t="s">
        <v>36</v>
      </c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1"/>
      <c r="AK40" s="279" t="s">
        <v>37</v>
      </c>
      <c r="AL40" s="280"/>
      <c r="AM40" s="280"/>
      <c r="AN40" s="280"/>
      <c r="AO40" s="280"/>
      <c r="AP40" s="281"/>
      <c r="AQ40" s="279" t="s">
        <v>38</v>
      </c>
      <c r="AR40" s="280"/>
      <c r="AS40" s="280"/>
      <c r="AT40" s="280"/>
      <c r="AU40" s="280"/>
      <c r="AV40" s="280"/>
      <c r="AW40" s="281"/>
      <c r="BM40" s="11"/>
      <c r="BN40" s="11"/>
      <c r="BO40" s="11"/>
      <c r="BP40"/>
      <c r="BQ40"/>
      <c r="BR40"/>
      <c r="BS40"/>
      <c r="BT40"/>
      <c r="BU40"/>
      <c r="BV40"/>
      <c r="BW40"/>
      <c r="BX40"/>
      <c r="BY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</row>
    <row r="41" spans="2:122" ht="11.1" customHeight="1" x14ac:dyDescent="0.2">
      <c r="G41" s="745">
        <f>Proposta_Constr_Individual!G43</f>
        <v>0</v>
      </c>
      <c r="H41" s="745"/>
      <c r="I41" s="745"/>
      <c r="J41" s="745"/>
      <c r="K41" s="745"/>
      <c r="L41" s="745"/>
      <c r="M41" s="745"/>
      <c r="N41" s="745"/>
      <c r="O41" s="745"/>
      <c r="P41" s="745"/>
      <c r="Q41" s="745"/>
      <c r="R41" s="745"/>
      <c r="S41" s="745"/>
      <c r="T41" s="745"/>
      <c r="U41" s="745"/>
      <c r="V41" s="745"/>
      <c r="W41" s="745"/>
      <c r="X41" s="745"/>
      <c r="Y41" s="758">
        <f>Proposta_Constr_Individual!Y43</f>
        <v>0</v>
      </c>
      <c r="Z41" s="759"/>
      <c r="AA41" s="759"/>
      <c r="AB41" s="759"/>
      <c r="AC41" s="759"/>
      <c r="AD41" s="759"/>
      <c r="AE41" s="759"/>
      <c r="AF41" s="759"/>
      <c r="AG41" s="759"/>
      <c r="AH41" s="759"/>
      <c r="AI41" s="759"/>
      <c r="AJ41" s="760"/>
      <c r="AK41" s="753">
        <f>Proposta_Constr_Individual!AK43</f>
        <v>0</v>
      </c>
      <c r="AL41" s="754"/>
      <c r="AM41" s="754"/>
      <c r="AN41" s="754"/>
      <c r="AO41" s="754"/>
      <c r="AP41" s="755"/>
      <c r="AQ41" s="751">
        <f>Proposta_Constr_Individual!AQ43</f>
        <v>0</v>
      </c>
      <c r="AR41" s="752"/>
      <c r="AS41" s="756">
        <f>Proposta_Constr_Individual!AS43</f>
        <v>0</v>
      </c>
      <c r="AT41" s="756"/>
      <c r="AU41" s="756"/>
      <c r="AV41" s="756"/>
      <c r="AW41" s="7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P41"/>
      <c r="BQ41"/>
      <c r="BR41"/>
      <c r="BS41"/>
      <c r="BT41"/>
      <c r="BU41"/>
      <c r="BV41"/>
      <c r="BW41"/>
      <c r="BX41"/>
      <c r="CC41"/>
      <c r="CD41"/>
      <c r="CE4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</row>
    <row r="42" spans="2:122" ht="3.95" customHeight="1" x14ac:dyDescent="0.2"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7"/>
      <c r="AM42" s="47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0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CC42"/>
      <c r="CD42"/>
      <c r="CE42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</row>
    <row r="43" spans="2:122" ht="11.1" customHeight="1" x14ac:dyDescent="0.2">
      <c r="G43" s="279" t="s">
        <v>39</v>
      </c>
      <c r="H43" s="280"/>
      <c r="I43" s="280"/>
      <c r="J43" s="280"/>
      <c r="K43" s="280"/>
      <c r="L43" s="280"/>
      <c r="M43" s="280"/>
      <c r="N43" s="280"/>
      <c r="O43" s="280"/>
      <c r="P43" s="281"/>
      <c r="Q43" s="279" t="s">
        <v>40</v>
      </c>
      <c r="R43" s="280"/>
      <c r="S43" s="280"/>
      <c r="T43" s="280"/>
      <c r="U43" s="280"/>
      <c r="V43" s="280"/>
      <c r="W43" s="280"/>
      <c r="X43" s="280"/>
      <c r="Y43" s="280"/>
      <c r="Z43" s="280"/>
      <c r="AA43" s="281"/>
      <c r="AB43" s="279" t="s">
        <v>41</v>
      </c>
      <c r="AC43" s="280"/>
      <c r="AD43" s="280"/>
      <c r="AE43" s="280"/>
      <c r="AF43" s="280"/>
      <c r="AG43" s="280"/>
      <c r="AH43" s="281"/>
      <c r="AI43" s="245" t="s">
        <v>42</v>
      </c>
      <c r="AJ43" s="518"/>
      <c r="AK43" s="279" t="s">
        <v>43</v>
      </c>
      <c r="AL43" s="280"/>
      <c r="AM43" s="280"/>
      <c r="AN43" s="280"/>
      <c r="AO43" s="280"/>
      <c r="AP43" s="281"/>
      <c r="AQ43" s="279" t="s">
        <v>44</v>
      </c>
      <c r="AR43" s="280"/>
      <c r="AS43" s="280"/>
      <c r="AT43" s="280"/>
      <c r="AU43" s="280"/>
      <c r="AV43" s="280"/>
      <c r="AW43" s="281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</row>
    <row r="44" spans="2:122" ht="11.1" customHeight="1" x14ac:dyDescent="0.2">
      <c r="G44" s="745">
        <f>Proposta_Constr_Individual!G46</f>
        <v>0</v>
      </c>
      <c r="H44" s="745"/>
      <c r="I44" s="745"/>
      <c r="J44" s="745"/>
      <c r="K44" s="745"/>
      <c r="L44" s="745"/>
      <c r="M44" s="745"/>
      <c r="N44" s="745"/>
      <c r="O44" s="745"/>
      <c r="P44" s="745"/>
      <c r="Q44" s="746">
        <f>Proposta_Constr_Individual!Q46</f>
        <v>0</v>
      </c>
      <c r="R44" s="746"/>
      <c r="S44" s="746"/>
      <c r="T44" s="746"/>
      <c r="U44" s="746"/>
      <c r="V44" s="746"/>
      <c r="W44" s="746"/>
      <c r="X44" s="746"/>
      <c r="Y44" s="746"/>
      <c r="Z44" s="746"/>
      <c r="AA44" s="746"/>
      <c r="AB44" s="749">
        <f>Proposta_Constr_Individual!AB46</f>
        <v>0</v>
      </c>
      <c r="AC44" s="749"/>
      <c r="AD44" s="749"/>
      <c r="AE44" s="749"/>
      <c r="AF44" s="749"/>
      <c r="AG44" s="749"/>
      <c r="AH44" s="750"/>
      <c r="AI44" s="751">
        <f>Proposta_Constr_Individual!AI46</f>
        <v>0</v>
      </c>
      <c r="AJ44" s="752"/>
      <c r="AK44" s="753">
        <f>Proposta_Constr_Individual!AK46</f>
        <v>0</v>
      </c>
      <c r="AL44" s="754"/>
      <c r="AM44" s="754"/>
      <c r="AN44" s="754"/>
      <c r="AO44" s="754"/>
      <c r="AP44" s="755"/>
      <c r="AQ44" s="751">
        <f>Proposta_Constr_Individual!AQ46</f>
        <v>0</v>
      </c>
      <c r="AR44" s="752"/>
      <c r="AS44" s="756">
        <f>Proposta_Constr_Individual!AS46</f>
        <v>0</v>
      </c>
      <c r="AT44" s="756"/>
      <c r="AU44" s="756"/>
      <c r="AV44" s="756"/>
      <c r="AW44" s="757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</row>
    <row r="45" spans="2:122" ht="3.95" customHeight="1" x14ac:dyDescent="0.2"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7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0"/>
      <c r="AY45" s="10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</row>
    <row r="46" spans="2:122" ht="11.1" customHeight="1" x14ac:dyDescent="0.2">
      <c r="G46" s="279" t="s">
        <v>45</v>
      </c>
      <c r="H46" s="280"/>
      <c r="I46" s="280"/>
      <c r="J46" s="280"/>
      <c r="K46" s="280"/>
      <c r="L46" s="280"/>
      <c r="M46" s="280"/>
      <c r="N46" s="280"/>
      <c r="O46" s="280"/>
      <c r="P46" s="281"/>
      <c r="Q46" s="279" t="s">
        <v>46</v>
      </c>
      <c r="R46" s="280"/>
      <c r="S46" s="280"/>
      <c r="T46" s="280"/>
      <c r="U46" s="280"/>
      <c r="V46" s="280"/>
      <c r="W46" s="280"/>
      <c r="X46" s="280"/>
      <c r="Y46" s="280"/>
      <c r="Z46" s="280"/>
      <c r="AA46" s="281"/>
      <c r="AB46" s="279" t="s">
        <v>47</v>
      </c>
      <c r="AC46" s="280"/>
      <c r="AD46" s="280"/>
      <c r="AE46" s="280"/>
      <c r="AF46" s="280"/>
      <c r="AG46" s="280"/>
      <c r="AH46" s="281"/>
      <c r="AI46" s="245" t="s">
        <v>42</v>
      </c>
      <c r="AJ46" s="518"/>
      <c r="AK46" s="279" t="s">
        <v>48</v>
      </c>
      <c r="AL46" s="280"/>
      <c r="AM46" s="280"/>
      <c r="AN46" s="280"/>
      <c r="AO46" s="280"/>
      <c r="AP46" s="281"/>
      <c r="AQ46" s="279" t="s">
        <v>49</v>
      </c>
      <c r="AR46" s="280"/>
      <c r="AS46" s="280"/>
      <c r="AT46" s="280"/>
      <c r="AU46" s="280"/>
      <c r="AV46" s="280"/>
      <c r="AW46" s="281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</row>
    <row r="47" spans="2:122" ht="11.1" customHeight="1" x14ac:dyDescent="0.2">
      <c r="G47" s="745">
        <f>Proposta_Constr_Individual!G49</f>
        <v>0</v>
      </c>
      <c r="H47" s="745"/>
      <c r="I47" s="745"/>
      <c r="J47" s="745"/>
      <c r="K47" s="745"/>
      <c r="L47" s="745"/>
      <c r="M47" s="745"/>
      <c r="N47" s="745"/>
      <c r="O47" s="745"/>
      <c r="P47" s="745"/>
      <c r="Q47" s="746">
        <f>Proposta_Constr_Individual!Q49</f>
        <v>0</v>
      </c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9">
        <f>Proposta_Constr_Individual!AB49</f>
        <v>0</v>
      </c>
      <c r="AC47" s="749"/>
      <c r="AD47" s="749"/>
      <c r="AE47" s="749"/>
      <c r="AF47" s="749"/>
      <c r="AG47" s="749"/>
      <c r="AH47" s="750"/>
      <c r="AI47" s="751">
        <f>Proposta_Constr_Individual!AI49</f>
        <v>0</v>
      </c>
      <c r="AJ47" s="752"/>
      <c r="AK47" s="753">
        <f>Proposta_Constr_Individual!AK49</f>
        <v>0</v>
      </c>
      <c r="AL47" s="754"/>
      <c r="AM47" s="754"/>
      <c r="AN47" s="754"/>
      <c r="AO47" s="754"/>
      <c r="AP47" s="755"/>
      <c r="AQ47" s="751">
        <f>Proposta_Constr_Individual!AQ49</f>
        <v>0</v>
      </c>
      <c r="AR47" s="752"/>
      <c r="AS47" s="756">
        <f>Proposta_Constr_Individual!AS49</f>
        <v>0</v>
      </c>
      <c r="AT47" s="756"/>
      <c r="AU47" s="756"/>
      <c r="AV47" s="756"/>
      <c r="AW47" s="75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</row>
    <row r="48" spans="2:122" ht="3.95" customHeight="1" x14ac:dyDescent="0.2"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7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0"/>
      <c r="AY48" s="10"/>
      <c r="AZ48"/>
      <c r="BA48"/>
      <c r="BB48"/>
      <c r="BC48"/>
      <c r="BL48"/>
      <c r="BM48"/>
      <c r="BN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DB48"/>
      <c r="DC48"/>
      <c r="DD48"/>
      <c r="DE48"/>
      <c r="DF48"/>
      <c r="DG48"/>
      <c r="DH48"/>
      <c r="DI48" s="11"/>
      <c r="DJ48" s="11"/>
      <c r="DK48" s="11"/>
      <c r="DL48" s="11"/>
    </row>
    <row r="49" spans="1:156" ht="11.1" customHeight="1" x14ac:dyDescent="0.2">
      <c r="G49" s="701" t="s">
        <v>415</v>
      </c>
      <c r="H49" s="702"/>
      <c r="I49" s="702"/>
      <c r="J49" s="702"/>
      <c r="K49" s="702"/>
      <c r="L49" s="702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702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702"/>
      <c r="AL49" s="702"/>
      <c r="AM49" s="702"/>
      <c r="AN49" s="702"/>
      <c r="AO49" s="702"/>
      <c r="AP49" s="702"/>
      <c r="AQ49" s="702"/>
      <c r="AR49" s="702"/>
      <c r="AS49" s="702"/>
      <c r="AT49" s="702"/>
      <c r="AU49" s="702"/>
      <c r="AV49" s="702"/>
      <c r="AW49" s="703"/>
      <c r="AZ49"/>
      <c r="BA49"/>
      <c r="BB49"/>
      <c r="BC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DB49"/>
      <c r="DC49"/>
      <c r="DD49"/>
      <c r="DE49"/>
      <c r="DF49"/>
      <c r="DG49"/>
      <c r="DH49"/>
      <c r="DI49"/>
      <c r="DJ49"/>
      <c r="DK49"/>
      <c r="DL49"/>
    </row>
    <row r="50" spans="1:156" ht="11.1" customHeight="1" x14ac:dyDescent="0.2">
      <c r="G50" s="425" t="s">
        <v>52</v>
      </c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7"/>
      <c r="AJ50" s="425" t="s">
        <v>53</v>
      </c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7"/>
      <c r="AZ50"/>
      <c r="BA50"/>
      <c r="BB50"/>
      <c r="BC50"/>
      <c r="BL50"/>
      <c r="BM50"/>
      <c r="BN50"/>
      <c r="BO50"/>
      <c r="BP50"/>
      <c r="BQ50"/>
      <c r="BU50"/>
      <c r="BV50"/>
      <c r="BW50"/>
      <c r="BX50"/>
      <c r="BY50"/>
      <c r="BZ50"/>
      <c r="CA50"/>
      <c r="CB50"/>
      <c r="CC50"/>
      <c r="CD50"/>
      <c r="CE50"/>
      <c r="CF50"/>
      <c r="DB50"/>
      <c r="DC50"/>
      <c r="DD50"/>
      <c r="DE50"/>
      <c r="DF50"/>
      <c r="DG50"/>
      <c r="DH50"/>
      <c r="DI50"/>
      <c r="DJ50"/>
      <c r="DK50"/>
      <c r="DL50"/>
    </row>
    <row r="51" spans="1:156" ht="11.1" customHeight="1" x14ac:dyDescent="0.2">
      <c r="G51" s="749">
        <f>Proposta_Constr_Individual!G53</f>
        <v>0</v>
      </c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49"/>
      <c r="AA51" s="749"/>
      <c r="AB51" s="749"/>
      <c r="AC51" s="749"/>
      <c r="AD51" s="749"/>
      <c r="AE51" s="749"/>
      <c r="AF51" s="749"/>
      <c r="AG51" s="749"/>
      <c r="AH51" s="749"/>
      <c r="AI51" s="749"/>
      <c r="AJ51" s="749">
        <f>Proposta_Constr_Individual!AJ53</f>
        <v>0</v>
      </c>
      <c r="AK51" s="749"/>
      <c r="AL51" s="749"/>
      <c r="AM51" s="749"/>
      <c r="AN51" s="749"/>
      <c r="AO51" s="749"/>
      <c r="AP51" s="749"/>
      <c r="AQ51" s="749"/>
      <c r="AR51" s="749"/>
      <c r="AS51" s="749"/>
      <c r="AT51" s="749"/>
      <c r="AU51" s="749"/>
      <c r="AV51" s="749"/>
      <c r="AW51" s="749"/>
      <c r="AZ51"/>
      <c r="BA51"/>
      <c r="BB51"/>
      <c r="BC51"/>
      <c r="BL51"/>
      <c r="BM51"/>
      <c r="BN51"/>
      <c r="BO51"/>
      <c r="BP51"/>
      <c r="BQ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</row>
    <row r="52" spans="1:156" ht="11.1" customHeight="1" x14ac:dyDescent="0.2">
      <c r="G52" s="425" t="s">
        <v>54</v>
      </c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7"/>
      <c r="V52" s="254" t="s">
        <v>55</v>
      </c>
      <c r="W52" s="207"/>
      <c r="X52" s="207"/>
      <c r="Y52" s="207"/>
      <c r="Z52" s="208"/>
      <c r="AA52" s="254" t="s">
        <v>56</v>
      </c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8"/>
      <c r="AV52" s="245" t="s">
        <v>42</v>
      </c>
      <c r="AW52" s="518"/>
      <c r="AX52" s="10"/>
      <c r="AY52" s="10"/>
      <c r="AZ52"/>
      <c r="BA52"/>
      <c r="BB52"/>
      <c r="BC52"/>
      <c r="BL52"/>
      <c r="BM52"/>
      <c r="BN52"/>
      <c r="BO52"/>
      <c r="BP52"/>
      <c r="BQ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</row>
    <row r="53" spans="1:156" ht="11.1" customHeight="1" x14ac:dyDescent="0.2">
      <c r="G53" s="745">
        <f>Proposta_Constr_Individual!G55</f>
        <v>0</v>
      </c>
      <c r="H53" s="745"/>
      <c r="I53" s="745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/>
      <c r="U53" s="745"/>
      <c r="V53" s="761">
        <f>Proposta_Constr_Individual!V55</f>
        <v>0</v>
      </c>
      <c r="W53" s="761"/>
      <c r="X53" s="761"/>
      <c r="Y53" s="761"/>
      <c r="Z53" s="761"/>
      <c r="AA53" s="745">
        <f>Proposta_Constr_Individual!AA55</f>
        <v>0</v>
      </c>
      <c r="AB53" s="745"/>
      <c r="AC53" s="745"/>
      <c r="AD53" s="745"/>
      <c r="AE53" s="745"/>
      <c r="AF53" s="745"/>
      <c r="AG53" s="745"/>
      <c r="AH53" s="745"/>
      <c r="AI53" s="745"/>
      <c r="AJ53" s="745"/>
      <c r="AK53" s="745"/>
      <c r="AL53" s="745"/>
      <c r="AM53" s="745"/>
      <c r="AN53" s="745"/>
      <c r="AO53" s="745"/>
      <c r="AP53" s="745"/>
      <c r="AQ53" s="745"/>
      <c r="AR53" s="745"/>
      <c r="AS53" s="745"/>
      <c r="AT53" s="745"/>
      <c r="AU53" s="745"/>
      <c r="AV53" s="751">
        <f>Proposta_Constr_Individual!AV55</f>
        <v>0</v>
      </c>
      <c r="AW53" s="752"/>
      <c r="AX53" s="10"/>
      <c r="AY53" s="10"/>
      <c r="AZ53"/>
      <c r="BA53"/>
      <c r="BB53"/>
      <c r="BC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</row>
    <row r="54" spans="1:156" s="38" customFormat="1" ht="3.95" customHeight="1" x14ac:dyDescent="0.2">
      <c r="A54" s="7"/>
      <c r="B54" s="7"/>
      <c r="C54" s="7"/>
      <c r="D54" s="7"/>
      <c r="E54" s="8" t="s">
        <v>64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 s="178"/>
      <c r="BN54" s="178"/>
      <c r="BO54" s="178"/>
      <c r="BP54" s="178"/>
      <c r="BQ54" s="178"/>
      <c r="BR54" s="178"/>
      <c r="BS54" s="178"/>
      <c r="BT54" s="178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</row>
    <row r="55" spans="1:156" ht="12" customHeight="1" thickBot="1" x14ac:dyDescent="0.25">
      <c r="F55" s="43"/>
      <c r="G55" s="44" t="s">
        <v>416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5"/>
      <c r="AY55" s="10"/>
      <c r="AZ55"/>
      <c r="BA55"/>
      <c r="BB55"/>
      <c r="BC55"/>
      <c r="BD55"/>
      <c r="BE55"/>
      <c r="BF55"/>
      <c r="BG55"/>
      <c r="BH55"/>
      <c r="BI55"/>
      <c r="BJ55"/>
      <c r="BK55"/>
      <c r="BL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</row>
    <row r="56" spans="1:156" ht="3.95" customHeight="1" x14ac:dyDescent="0.2">
      <c r="E56" s="8" t="s">
        <v>34</v>
      </c>
      <c r="F56" s="4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Y56" s="10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</row>
    <row r="57" spans="1:156" ht="11.1" customHeight="1" x14ac:dyDescent="0.2">
      <c r="G57" s="701" t="s">
        <v>417</v>
      </c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736"/>
      <c r="AL57" s="736"/>
      <c r="AM57" s="736"/>
      <c r="AN57" s="736"/>
      <c r="AO57" s="736"/>
      <c r="AP57" s="736"/>
      <c r="AQ57" s="736"/>
      <c r="AR57" s="736"/>
      <c r="AS57" s="736"/>
      <c r="AT57" s="736"/>
      <c r="AU57" s="736"/>
      <c r="AV57" s="736"/>
      <c r="AW57" s="73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</row>
    <row r="58" spans="1:156" ht="11.1" customHeight="1" x14ac:dyDescent="0.2">
      <c r="G58" s="762" t="s">
        <v>182</v>
      </c>
      <c r="H58" s="763"/>
      <c r="I58" s="764"/>
      <c r="J58" s="768" t="s">
        <v>418</v>
      </c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69"/>
      <c r="X58" s="769"/>
      <c r="Y58" s="769"/>
      <c r="Z58" s="769"/>
      <c r="AA58" s="769"/>
      <c r="AB58" s="769"/>
      <c r="AC58" s="770"/>
      <c r="AD58" s="768" t="s">
        <v>419</v>
      </c>
      <c r="AE58" s="769"/>
      <c r="AF58" s="769"/>
      <c r="AG58" s="769"/>
      <c r="AH58" s="769"/>
      <c r="AI58" s="769"/>
      <c r="AJ58" s="769"/>
      <c r="AK58" s="769"/>
      <c r="AL58" s="769"/>
      <c r="AM58" s="769"/>
      <c r="AN58" s="769"/>
      <c r="AO58" s="769"/>
      <c r="AP58" s="769"/>
      <c r="AQ58" s="769"/>
      <c r="AR58" s="769"/>
      <c r="AS58" s="769"/>
      <c r="AT58" s="769"/>
      <c r="AU58" s="769"/>
      <c r="AV58" s="769"/>
      <c r="AW58" s="770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</row>
    <row r="59" spans="1:156" ht="11.1" customHeight="1" x14ac:dyDescent="0.2">
      <c r="G59" s="765"/>
      <c r="H59" s="766"/>
      <c r="I59" s="767"/>
      <c r="J59" s="777" t="s">
        <v>420</v>
      </c>
      <c r="K59" s="778"/>
      <c r="L59" s="778"/>
      <c r="M59" s="778"/>
      <c r="N59" s="778"/>
      <c r="O59" s="778"/>
      <c r="P59" s="778"/>
      <c r="Q59" s="778"/>
      <c r="R59" s="778"/>
      <c r="S59" s="779"/>
      <c r="T59" s="777" t="s">
        <v>421</v>
      </c>
      <c r="U59" s="778"/>
      <c r="V59" s="778"/>
      <c r="W59" s="778"/>
      <c r="X59" s="778"/>
      <c r="Y59" s="778"/>
      <c r="Z59" s="778"/>
      <c r="AA59" s="778"/>
      <c r="AB59" s="778"/>
      <c r="AC59" s="779"/>
      <c r="AD59" s="777" t="s">
        <v>420</v>
      </c>
      <c r="AE59" s="778"/>
      <c r="AF59" s="778"/>
      <c r="AG59" s="778"/>
      <c r="AH59" s="778"/>
      <c r="AI59" s="778"/>
      <c r="AJ59" s="778"/>
      <c r="AK59" s="778"/>
      <c r="AL59" s="778"/>
      <c r="AM59" s="779"/>
      <c r="AN59" s="777" t="s">
        <v>421</v>
      </c>
      <c r="AO59" s="778"/>
      <c r="AP59" s="778"/>
      <c r="AQ59" s="778"/>
      <c r="AR59" s="778"/>
      <c r="AS59" s="778"/>
      <c r="AT59" s="778"/>
      <c r="AU59" s="778"/>
      <c r="AV59" s="778"/>
      <c r="AW59" s="77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</row>
    <row r="60" spans="1:156" ht="11.1" customHeight="1" x14ac:dyDescent="0.2">
      <c r="G60" s="785" t="s">
        <v>422</v>
      </c>
      <c r="H60" s="786"/>
      <c r="I60" s="787"/>
      <c r="J60" s="788"/>
      <c r="K60" s="789"/>
      <c r="L60" s="789"/>
      <c r="M60" s="789"/>
      <c r="N60" s="789"/>
      <c r="O60" s="789"/>
      <c r="P60" s="789"/>
      <c r="Q60" s="789"/>
      <c r="R60" s="789"/>
      <c r="S60" s="790"/>
      <c r="T60" s="774">
        <f>IF(J60=0,0,J60)</f>
        <v>0</v>
      </c>
      <c r="U60" s="775"/>
      <c r="V60" s="775"/>
      <c r="W60" s="775"/>
      <c r="X60" s="775"/>
      <c r="Y60" s="775"/>
      <c r="Z60" s="775"/>
      <c r="AA60" s="775"/>
      <c r="AB60" s="775"/>
      <c r="AC60" s="776"/>
      <c r="AD60" s="788"/>
      <c r="AE60" s="789"/>
      <c r="AF60" s="789"/>
      <c r="AG60" s="789"/>
      <c r="AH60" s="789"/>
      <c r="AI60" s="789"/>
      <c r="AJ60" s="789"/>
      <c r="AK60" s="789"/>
      <c r="AL60" s="789"/>
      <c r="AM60" s="790"/>
      <c r="AN60" s="774">
        <f>IF(AD60=0,0,AD60)</f>
        <v>0</v>
      </c>
      <c r="AO60" s="775"/>
      <c r="AP60" s="775"/>
      <c r="AQ60" s="775"/>
      <c r="AR60" s="775"/>
      <c r="AS60" s="775"/>
      <c r="AT60" s="775"/>
      <c r="AU60" s="775"/>
      <c r="AV60" s="775"/>
      <c r="AW60" s="776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</row>
    <row r="61" spans="1:156" ht="11.1" customHeight="1" x14ac:dyDescent="0.2">
      <c r="G61" s="338">
        <v>1</v>
      </c>
      <c r="H61" s="780"/>
      <c r="I61" s="781"/>
      <c r="J61" s="782"/>
      <c r="K61" s="783"/>
      <c r="L61" s="783"/>
      <c r="M61" s="783"/>
      <c r="N61" s="783"/>
      <c r="O61" s="783"/>
      <c r="P61" s="783"/>
      <c r="Q61" s="783"/>
      <c r="R61" s="783"/>
      <c r="S61" s="784"/>
      <c r="T61" s="774">
        <f>J61+T60</f>
        <v>0</v>
      </c>
      <c r="U61" s="775"/>
      <c r="V61" s="775"/>
      <c r="W61" s="775"/>
      <c r="X61" s="775"/>
      <c r="Y61" s="775"/>
      <c r="Z61" s="775"/>
      <c r="AA61" s="775"/>
      <c r="AB61" s="775"/>
      <c r="AC61" s="776"/>
      <c r="AD61" s="782"/>
      <c r="AE61" s="783"/>
      <c r="AF61" s="783"/>
      <c r="AG61" s="783"/>
      <c r="AH61" s="783"/>
      <c r="AI61" s="783"/>
      <c r="AJ61" s="783"/>
      <c r="AK61" s="783"/>
      <c r="AL61" s="783"/>
      <c r="AM61" s="784"/>
      <c r="AN61" s="774">
        <f>AD61+AN60</f>
        <v>0</v>
      </c>
      <c r="AO61" s="775"/>
      <c r="AP61" s="775"/>
      <c r="AQ61" s="775"/>
      <c r="AR61" s="775"/>
      <c r="AS61" s="775"/>
      <c r="AT61" s="775"/>
      <c r="AU61" s="775"/>
      <c r="AV61" s="775"/>
      <c r="AW61" s="776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</row>
    <row r="62" spans="1:156" ht="11.1" customHeight="1" x14ac:dyDescent="0.2">
      <c r="G62" s="338">
        <f>G61+1</f>
        <v>2</v>
      </c>
      <c r="H62" s="780"/>
      <c r="I62" s="781"/>
      <c r="J62" s="771"/>
      <c r="K62" s="772"/>
      <c r="L62" s="772"/>
      <c r="M62" s="772"/>
      <c r="N62" s="772"/>
      <c r="O62" s="772"/>
      <c r="P62" s="772"/>
      <c r="Q62" s="772"/>
      <c r="R62" s="772"/>
      <c r="S62" s="773"/>
      <c r="T62" s="774">
        <f t="shared" ref="T62:T96" si="0">J62+T61</f>
        <v>0</v>
      </c>
      <c r="U62" s="775"/>
      <c r="V62" s="775"/>
      <c r="W62" s="775"/>
      <c r="X62" s="775"/>
      <c r="Y62" s="775"/>
      <c r="Z62" s="775"/>
      <c r="AA62" s="775"/>
      <c r="AB62" s="775"/>
      <c r="AC62" s="776"/>
      <c r="AD62" s="771"/>
      <c r="AE62" s="772"/>
      <c r="AF62" s="772"/>
      <c r="AG62" s="772"/>
      <c r="AH62" s="772"/>
      <c r="AI62" s="772"/>
      <c r="AJ62" s="772"/>
      <c r="AK62" s="772"/>
      <c r="AL62" s="772"/>
      <c r="AM62" s="773"/>
      <c r="AN62" s="774">
        <f t="shared" ref="AN62:AN96" si="1">AD62+AN61</f>
        <v>0</v>
      </c>
      <c r="AO62" s="775"/>
      <c r="AP62" s="775"/>
      <c r="AQ62" s="775"/>
      <c r="AR62" s="775"/>
      <c r="AS62" s="775"/>
      <c r="AT62" s="775"/>
      <c r="AU62" s="775"/>
      <c r="AV62" s="775"/>
      <c r="AW62" s="776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</row>
    <row r="63" spans="1:156" s="10" customFormat="1" ht="11.1" customHeight="1" x14ac:dyDescent="0.2">
      <c r="A63" s="7"/>
      <c r="B63" s="7"/>
      <c r="C63" s="7"/>
      <c r="D63" s="7"/>
      <c r="E63" s="8"/>
      <c r="F63" s="11"/>
      <c r="G63" s="338">
        <f>G62+1</f>
        <v>3</v>
      </c>
      <c r="H63" s="780"/>
      <c r="I63" s="781"/>
      <c r="J63" s="771"/>
      <c r="K63" s="772"/>
      <c r="L63" s="772"/>
      <c r="M63" s="772"/>
      <c r="N63" s="772"/>
      <c r="O63" s="772"/>
      <c r="P63" s="772"/>
      <c r="Q63" s="772"/>
      <c r="R63" s="772"/>
      <c r="S63" s="773"/>
      <c r="T63" s="774">
        <f t="shared" si="0"/>
        <v>0</v>
      </c>
      <c r="U63" s="775"/>
      <c r="V63" s="775"/>
      <c r="W63" s="775"/>
      <c r="X63" s="775"/>
      <c r="Y63" s="775"/>
      <c r="Z63" s="775"/>
      <c r="AA63" s="775"/>
      <c r="AB63" s="775"/>
      <c r="AC63" s="776"/>
      <c r="AD63" s="771"/>
      <c r="AE63" s="772"/>
      <c r="AF63" s="772"/>
      <c r="AG63" s="772"/>
      <c r="AH63" s="772"/>
      <c r="AI63" s="772"/>
      <c r="AJ63" s="772"/>
      <c r="AK63" s="772"/>
      <c r="AL63" s="772"/>
      <c r="AM63" s="773"/>
      <c r="AN63" s="774">
        <f t="shared" si="1"/>
        <v>0</v>
      </c>
      <c r="AO63" s="775"/>
      <c r="AP63" s="775"/>
      <c r="AQ63" s="775"/>
      <c r="AR63" s="775"/>
      <c r="AS63" s="775"/>
      <c r="AT63" s="775"/>
      <c r="AU63" s="775"/>
      <c r="AV63" s="775"/>
      <c r="AW63" s="776"/>
      <c r="AX63" s="11"/>
      <c r="AY63" s="11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</row>
    <row r="64" spans="1:156" s="10" customFormat="1" ht="11.1" customHeight="1" x14ac:dyDescent="0.2">
      <c r="A64" s="7"/>
      <c r="B64" s="7"/>
      <c r="C64" s="7"/>
      <c r="D64" s="7"/>
      <c r="E64" s="8"/>
      <c r="F64" s="11"/>
      <c r="G64" s="338">
        <f>G63+1</f>
        <v>4</v>
      </c>
      <c r="H64" s="780"/>
      <c r="I64" s="781"/>
      <c r="J64" s="771"/>
      <c r="K64" s="772"/>
      <c r="L64" s="772"/>
      <c r="M64" s="772"/>
      <c r="N64" s="772"/>
      <c r="O64" s="772"/>
      <c r="P64" s="772"/>
      <c r="Q64" s="772"/>
      <c r="R64" s="772"/>
      <c r="S64" s="773"/>
      <c r="T64" s="774">
        <f t="shared" si="0"/>
        <v>0</v>
      </c>
      <c r="U64" s="775"/>
      <c r="V64" s="775"/>
      <c r="W64" s="775"/>
      <c r="X64" s="775"/>
      <c r="Y64" s="775"/>
      <c r="Z64" s="775"/>
      <c r="AA64" s="775"/>
      <c r="AB64" s="775"/>
      <c r="AC64" s="776"/>
      <c r="AD64" s="771"/>
      <c r="AE64" s="772"/>
      <c r="AF64" s="772"/>
      <c r="AG64" s="772"/>
      <c r="AH64" s="772"/>
      <c r="AI64" s="772"/>
      <c r="AJ64" s="772"/>
      <c r="AK64" s="772"/>
      <c r="AL64" s="772"/>
      <c r="AM64" s="773"/>
      <c r="AN64" s="774">
        <f t="shared" si="1"/>
        <v>0</v>
      </c>
      <c r="AO64" s="775"/>
      <c r="AP64" s="775"/>
      <c r="AQ64" s="775"/>
      <c r="AR64" s="775"/>
      <c r="AS64" s="775"/>
      <c r="AT64" s="775"/>
      <c r="AU64" s="775"/>
      <c r="AV64" s="775"/>
      <c r="AW64" s="776"/>
      <c r="AX64" s="11"/>
      <c r="AY64" s="11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</row>
    <row r="65" spans="1:156" s="10" customFormat="1" ht="11.1" customHeight="1" x14ac:dyDescent="0.2">
      <c r="A65" s="7"/>
      <c r="B65" s="7"/>
      <c r="C65" s="7"/>
      <c r="D65" s="7"/>
      <c r="E65" s="8"/>
      <c r="F65" s="11"/>
      <c r="G65" s="338">
        <f>G64+1</f>
        <v>5</v>
      </c>
      <c r="H65" s="780"/>
      <c r="I65" s="781"/>
      <c r="J65" s="771"/>
      <c r="K65" s="772"/>
      <c r="L65" s="772"/>
      <c r="M65" s="772"/>
      <c r="N65" s="772"/>
      <c r="O65" s="772"/>
      <c r="P65" s="772"/>
      <c r="Q65" s="772"/>
      <c r="R65" s="772"/>
      <c r="S65" s="773"/>
      <c r="T65" s="774">
        <f t="shared" si="0"/>
        <v>0</v>
      </c>
      <c r="U65" s="775"/>
      <c r="V65" s="775"/>
      <c r="W65" s="775"/>
      <c r="X65" s="775"/>
      <c r="Y65" s="775"/>
      <c r="Z65" s="775"/>
      <c r="AA65" s="775"/>
      <c r="AB65" s="775"/>
      <c r="AC65" s="776"/>
      <c r="AD65" s="771"/>
      <c r="AE65" s="772"/>
      <c r="AF65" s="772"/>
      <c r="AG65" s="772"/>
      <c r="AH65" s="772"/>
      <c r="AI65" s="772"/>
      <c r="AJ65" s="772"/>
      <c r="AK65" s="772"/>
      <c r="AL65" s="772"/>
      <c r="AM65" s="773"/>
      <c r="AN65" s="774">
        <f t="shared" si="1"/>
        <v>0</v>
      </c>
      <c r="AO65" s="775"/>
      <c r="AP65" s="775"/>
      <c r="AQ65" s="775"/>
      <c r="AR65" s="775"/>
      <c r="AS65" s="775"/>
      <c r="AT65" s="775"/>
      <c r="AU65" s="775"/>
      <c r="AV65" s="775"/>
      <c r="AW65" s="776"/>
      <c r="AX65" s="11"/>
      <c r="AY65" s="11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</row>
    <row r="66" spans="1:156" s="10" customFormat="1" ht="11.1" customHeight="1" x14ac:dyDescent="0.2">
      <c r="A66" s="7"/>
      <c r="B66" s="7"/>
      <c r="C66" s="7"/>
      <c r="D66" s="7"/>
      <c r="E66" s="8"/>
      <c r="F66" s="11"/>
      <c r="G66" s="338">
        <f>G65+1</f>
        <v>6</v>
      </c>
      <c r="H66" s="780"/>
      <c r="I66" s="781"/>
      <c r="J66" s="771"/>
      <c r="K66" s="772"/>
      <c r="L66" s="772"/>
      <c r="M66" s="772"/>
      <c r="N66" s="772"/>
      <c r="O66" s="772"/>
      <c r="P66" s="772"/>
      <c r="Q66" s="772"/>
      <c r="R66" s="772"/>
      <c r="S66" s="773"/>
      <c r="T66" s="774">
        <f t="shared" si="0"/>
        <v>0</v>
      </c>
      <c r="U66" s="775"/>
      <c r="V66" s="775"/>
      <c r="W66" s="775"/>
      <c r="X66" s="775"/>
      <c r="Y66" s="775"/>
      <c r="Z66" s="775"/>
      <c r="AA66" s="775"/>
      <c r="AB66" s="775"/>
      <c r="AC66" s="776"/>
      <c r="AD66" s="771"/>
      <c r="AE66" s="772"/>
      <c r="AF66" s="772"/>
      <c r="AG66" s="772"/>
      <c r="AH66" s="772"/>
      <c r="AI66" s="772"/>
      <c r="AJ66" s="772"/>
      <c r="AK66" s="772"/>
      <c r="AL66" s="772"/>
      <c r="AM66" s="773"/>
      <c r="AN66" s="774">
        <f t="shared" si="1"/>
        <v>0</v>
      </c>
      <c r="AO66" s="775"/>
      <c r="AP66" s="775"/>
      <c r="AQ66" s="775"/>
      <c r="AR66" s="775"/>
      <c r="AS66" s="775"/>
      <c r="AT66" s="775"/>
      <c r="AU66" s="775"/>
      <c r="AV66" s="775"/>
      <c r="AW66" s="776"/>
      <c r="AX66" s="11"/>
      <c r="AY66" s="11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</row>
    <row r="67" spans="1:156" s="10" customFormat="1" ht="11.1" customHeight="1" x14ac:dyDescent="0.2">
      <c r="A67" s="7"/>
      <c r="B67" s="7"/>
      <c r="C67" s="7"/>
      <c r="D67" s="7"/>
      <c r="E67" s="8"/>
      <c r="F67" s="11"/>
      <c r="G67" s="338">
        <f t="shared" ref="G67:G96" si="2">G66+1</f>
        <v>7</v>
      </c>
      <c r="H67" s="780"/>
      <c r="I67" s="781"/>
      <c r="J67" s="771"/>
      <c r="K67" s="772"/>
      <c r="L67" s="772"/>
      <c r="M67" s="772"/>
      <c r="N67" s="772"/>
      <c r="O67" s="772"/>
      <c r="P67" s="772"/>
      <c r="Q67" s="772"/>
      <c r="R67" s="772"/>
      <c r="S67" s="773"/>
      <c r="T67" s="774">
        <f t="shared" si="0"/>
        <v>0</v>
      </c>
      <c r="U67" s="775"/>
      <c r="V67" s="775"/>
      <c r="W67" s="775"/>
      <c r="X67" s="775"/>
      <c r="Y67" s="775"/>
      <c r="Z67" s="775"/>
      <c r="AA67" s="775"/>
      <c r="AB67" s="775"/>
      <c r="AC67" s="776"/>
      <c r="AD67" s="771"/>
      <c r="AE67" s="772"/>
      <c r="AF67" s="772"/>
      <c r="AG67" s="772"/>
      <c r="AH67" s="772"/>
      <c r="AI67" s="772"/>
      <c r="AJ67" s="772"/>
      <c r="AK67" s="772"/>
      <c r="AL67" s="772"/>
      <c r="AM67" s="773"/>
      <c r="AN67" s="774">
        <f t="shared" si="1"/>
        <v>0</v>
      </c>
      <c r="AO67" s="775"/>
      <c r="AP67" s="775"/>
      <c r="AQ67" s="775"/>
      <c r="AR67" s="775"/>
      <c r="AS67" s="775"/>
      <c r="AT67" s="775"/>
      <c r="AU67" s="775"/>
      <c r="AV67" s="775"/>
      <c r="AW67" s="776"/>
      <c r="AX67" s="11"/>
      <c r="AY67" s="11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</row>
    <row r="68" spans="1:156" s="10" customFormat="1" ht="11.1" customHeight="1" x14ac:dyDescent="0.2">
      <c r="A68" s="7"/>
      <c r="B68" s="7"/>
      <c r="C68" s="7"/>
      <c r="D68" s="7"/>
      <c r="E68" s="8"/>
      <c r="F68" s="11"/>
      <c r="G68" s="338">
        <f t="shared" si="2"/>
        <v>8</v>
      </c>
      <c r="H68" s="780"/>
      <c r="I68" s="781"/>
      <c r="J68" s="771"/>
      <c r="K68" s="772"/>
      <c r="L68" s="772"/>
      <c r="M68" s="772"/>
      <c r="N68" s="772"/>
      <c r="O68" s="772"/>
      <c r="P68" s="772"/>
      <c r="Q68" s="772"/>
      <c r="R68" s="772"/>
      <c r="S68" s="773"/>
      <c r="T68" s="774">
        <f t="shared" si="0"/>
        <v>0</v>
      </c>
      <c r="U68" s="775"/>
      <c r="V68" s="775"/>
      <c r="W68" s="775"/>
      <c r="X68" s="775"/>
      <c r="Y68" s="775"/>
      <c r="Z68" s="775"/>
      <c r="AA68" s="775"/>
      <c r="AB68" s="775"/>
      <c r="AC68" s="776"/>
      <c r="AD68" s="771"/>
      <c r="AE68" s="772"/>
      <c r="AF68" s="772"/>
      <c r="AG68" s="772"/>
      <c r="AH68" s="772"/>
      <c r="AI68" s="772"/>
      <c r="AJ68" s="772"/>
      <c r="AK68" s="772"/>
      <c r="AL68" s="772"/>
      <c r="AM68" s="773"/>
      <c r="AN68" s="774">
        <f t="shared" si="1"/>
        <v>0</v>
      </c>
      <c r="AO68" s="775"/>
      <c r="AP68" s="775"/>
      <c r="AQ68" s="775"/>
      <c r="AR68" s="775"/>
      <c r="AS68" s="775"/>
      <c r="AT68" s="775"/>
      <c r="AU68" s="775"/>
      <c r="AV68" s="775"/>
      <c r="AW68" s="776"/>
      <c r="AX68" s="11"/>
      <c r="AY68" s="11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</row>
    <row r="69" spans="1:156" s="10" customFormat="1" ht="11.1" customHeight="1" x14ac:dyDescent="0.2">
      <c r="A69" s="7"/>
      <c r="B69" s="7"/>
      <c r="C69" s="7"/>
      <c r="D69" s="7"/>
      <c r="E69" s="8"/>
      <c r="F69" s="11"/>
      <c r="G69" s="338">
        <f t="shared" si="2"/>
        <v>9</v>
      </c>
      <c r="H69" s="780"/>
      <c r="I69" s="781"/>
      <c r="J69" s="771"/>
      <c r="K69" s="772"/>
      <c r="L69" s="772"/>
      <c r="M69" s="772"/>
      <c r="N69" s="772"/>
      <c r="O69" s="772"/>
      <c r="P69" s="772"/>
      <c r="Q69" s="772"/>
      <c r="R69" s="772"/>
      <c r="S69" s="773"/>
      <c r="T69" s="774">
        <f t="shared" si="0"/>
        <v>0</v>
      </c>
      <c r="U69" s="775"/>
      <c r="V69" s="775"/>
      <c r="W69" s="775"/>
      <c r="X69" s="775"/>
      <c r="Y69" s="775"/>
      <c r="Z69" s="775"/>
      <c r="AA69" s="775"/>
      <c r="AB69" s="775"/>
      <c r="AC69" s="776"/>
      <c r="AD69" s="771"/>
      <c r="AE69" s="772"/>
      <c r="AF69" s="772"/>
      <c r="AG69" s="772"/>
      <c r="AH69" s="772"/>
      <c r="AI69" s="772"/>
      <c r="AJ69" s="772"/>
      <c r="AK69" s="772"/>
      <c r="AL69" s="772"/>
      <c r="AM69" s="773"/>
      <c r="AN69" s="774">
        <f t="shared" si="1"/>
        <v>0</v>
      </c>
      <c r="AO69" s="775"/>
      <c r="AP69" s="775"/>
      <c r="AQ69" s="775"/>
      <c r="AR69" s="775"/>
      <c r="AS69" s="775"/>
      <c r="AT69" s="775"/>
      <c r="AU69" s="775"/>
      <c r="AV69" s="775"/>
      <c r="AW69" s="776"/>
      <c r="AX69" s="11"/>
      <c r="AY69" s="11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</row>
    <row r="70" spans="1:156" s="10" customFormat="1" ht="11.1" customHeight="1" x14ac:dyDescent="0.2">
      <c r="A70" s="7"/>
      <c r="B70" s="7"/>
      <c r="C70" s="7"/>
      <c r="D70" s="7"/>
      <c r="E70" s="8"/>
      <c r="F70" s="11"/>
      <c r="G70" s="338">
        <f t="shared" si="2"/>
        <v>10</v>
      </c>
      <c r="H70" s="780"/>
      <c r="I70" s="781"/>
      <c r="J70" s="771"/>
      <c r="K70" s="772"/>
      <c r="L70" s="772"/>
      <c r="M70" s="772"/>
      <c r="N70" s="772"/>
      <c r="O70" s="772"/>
      <c r="P70" s="772"/>
      <c r="Q70" s="772"/>
      <c r="R70" s="772"/>
      <c r="S70" s="773"/>
      <c r="T70" s="774">
        <f t="shared" si="0"/>
        <v>0</v>
      </c>
      <c r="U70" s="775"/>
      <c r="V70" s="775"/>
      <c r="W70" s="775"/>
      <c r="X70" s="775"/>
      <c r="Y70" s="775"/>
      <c r="Z70" s="775"/>
      <c r="AA70" s="775"/>
      <c r="AB70" s="775"/>
      <c r="AC70" s="776"/>
      <c r="AD70" s="771"/>
      <c r="AE70" s="772"/>
      <c r="AF70" s="772"/>
      <c r="AG70" s="772"/>
      <c r="AH70" s="772"/>
      <c r="AI70" s="772"/>
      <c r="AJ70" s="772"/>
      <c r="AK70" s="772"/>
      <c r="AL70" s="772"/>
      <c r="AM70" s="773"/>
      <c r="AN70" s="774">
        <f t="shared" si="1"/>
        <v>0</v>
      </c>
      <c r="AO70" s="775"/>
      <c r="AP70" s="775"/>
      <c r="AQ70" s="775"/>
      <c r="AR70" s="775"/>
      <c r="AS70" s="775"/>
      <c r="AT70" s="775"/>
      <c r="AU70" s="775"/>
      <c r="AV70" s="775"/>
      <c r="AW70" s="776"/>
      <c r="AX70" s="11"/>
      <c r="AY70" s="11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</row>
    <row r="71" spans="1:156" s="10" customFormat="1" ht="11.1" customHeight="1" x14ac:dyDescent="0.2">
      <c r="A71" s="7"/>
      <c r="B71" s="7"/>
      <c r="C71" s="7"/>
      <c r="D71" s="7"/>
      <c r="E71" s="8"/>
      <c r="F71" s="11"/>
      <c r="G71" s="338">
        <f t="shared" si="2"/>
        <v>11</v>
      </c>
      <c r="H71" s="780"/>
      <c r="I71" s="781"/>
      <c r="J71" s="771"/>
      <c r="K71" s="772"/>
      <c r="L71" s="772"/>
      <c r="M71" s="772"/>
      <c r="N71" s="772"/>
      <c r="O71" s="772"/>
      <c r="P71" s="772"/>
      <c r="Q71" s="772"/>
      <c r="R71" s="772"/>
      <c r="S71" s="773"/>
      <c r="T71" s="774">
        <f t="shared" si="0"/>
        <v>0</v>
      </c>
      <c r="U71" s="775"/>
      <c r="V71" s="775"/>
      <c r="W71" s="775"/>
      <c r="X71" s="775"/>
      <c r="Y71" s="775"/>
      <c r="Z71" s="775"/>
      <c r="AA71" s="775"/>
      <c r="AB71" s="775"/>
      <c r="AC71" s="776"/>
      <c r="AD71" s="771"/>
      <c r="AE71" s="772"/>
      <c r="AF71" s="772"/>
      <c r="AG71" s="772"/>
      <c r="AH71" s="772"/>
      <c r="AI71" s="772"/>
      <c r="AJ71" s="772"/>
      <c r="AK71" s="772"/>
      <c r="AL71" s="772"/>
      <c r="AM71" s="773"/>
      <c r="AN71" s="774">
        <f t="shared" si="1"/>
        <v>0</v>
      </c>
      <c r="AO71" s="775"/>
      <c r="AP71" s="775"/>
      <c r="AQ71" s="775"/>
      <c r="AR71" s="775"/>
      <c r="AS71" s="775"/>
      <c r="AT71" s="775"/>
      <c r="AU71" s="775"/>
      <c r="AV71" s="775"/>
      <c r="AW71" s="776"/>
      <c r="AX71" s="11"/>
      <c r="AY71" s="1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</row>
    <row r="72" spans="1:156" s="10" customFormat="1" ht="11.1" customHeight="1" x14ac:dyDescent="0.2">
      <c r="A72" s="7"/>
      <c r="B72" s="7"/>
      <c r="C72" s="7"/>
      <c r="D72" s="7"/>
      <c r="E72" s="8"/>
      <c r="F72" s="11"/>
      <c r="G72" s="338">
        <f t="shared" si="2"/>
        <v>12</v>
      </c>
      <c r="H72" s="780"/>
      <c r="I72" s="781"/>
      <c r="J72" s="771"/>
      <c r="K72" s="772"/>
      <c r="L72" s="772"/>
      <c r="M72" s="772"/>
      <c r="N72" s="772"/>
      <c r="O72" s="772"/>
      <c r="P72" s="772"/>
      <c r="Q72" s="772"/>
      <c r="R72" s="772"/>
      <c r="S72" s="773"/>
      <c r="T72" s="774">
        <f t="shared" si="0"/>
        <v>0</v>
      </c>
      <c r="U72" s="775"/>
      <c r="V72" s="775"/>
      <c r="W72" s="775"/>
      <c r="X72" s="775"/>
      <c r="Y72" s="775"/>
      <c r="Z72" s="775"/>
      <c r="AA72" s="775"/>
      <c r="AB72" s="775"/>
      <c r="AC72" s="776"/>
      <c r="AD72" s="771"/>
      <c r="AE72" s="772"/>
      <c r="AF72" s="772"/>
      <c r="AG72" s="772"/>
      <c r="AH72" s="772"/>
      <c r="AI72" s="772"/>
      <c r="AJ72" s="772"/>
      <c r="AK72" s="772"/>
      <c r="AL72" s="772"/>
      <c r="AM72" s="773"/>
      <c r="AN72" s="774">
        <f t="shared" si="1"/>
        <v>0</v>
      </c>
      <c r="AO72" s="775"/>
      <c r="AP72" s="775"/>
      <c r="AQ72" s="775"/>
      <c r="AR72" s="775"/>
      <c r="AS72" s="775"/>
      <c r="AT72" s="775"/>
      <c r="AU72" s="775"/>
      <c r="AV72" s="775"/>
      <c r="AW72" s="776"/>
      <c r="AX72" s="11"/>
      <c r="AY72" s="11"/>
      <c r="BR72"/>
      <c r="BS72"/>
      <c r="BT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</row>
    <row r="73" spans="1:156" s="10" customFormat="1" ht="11.1" customHeight="1" x14ac:dyDescent="0.2">
      <c r="A73" s="7"/>
      <c r="B73" s="7"/>
      <c r="C73" s="7"/>
      <c r="D73" s="7"/>
      <c r="E73" s="8"/>
      <c r="F73" s="11"/>
      <c r="G73" s="338">
        <f t="shared" si="2"/>
        <v>13</v>
      </c>
      <c r="H73" s="780"/>
      <c r="I73" s="781"/>
      <c r="J73" s="771"/>
      <c r="K73" s="772"/>
      <c r="L73" s="772"/>
      <c r="M73" s="772"/>
      <c r="N73" s="772"/>
      <c r="O73" s="772"/>
      <c r="P73" s="772"/>
      <c r="Q73" s="772"/>
      <c r="R73" s="772"/>
      <c r="S73" s="773"/>
      <c r="T73" s="774">
        <f t="shared" si="0"/>
        <v>0</v>
      </c>
      <c r="U73" s="775"/>
      <c r="V73" s="775"/>
      <c r="W73" s="775"/>
      <c r="X73" s="775"/>
      <c r="Y73" s="775"/>
      <c r="Z73" s="775"/>
      <c r="AA73" s="775"/>
      <c r="AB73" s="775"/>
      <c r="AC73" s="776"/>
      <c r="AD73" s="771"/>
      <c r="AE73" s="772"/>
      <c r="AF73" s="772"/>
      <c r="AG73" s="772"/>
      <c r="AH73" s="772"/>
      <c r="AI73" s="772"/>
      <c r="AJ73" s="772"/>
      <c r="AK73" s="772"/>
      <c r="AL73" s="772"/>
      <c r="AM73" s="773"/>
      <c r="AN73" s="774">
        <f t="shared" si="1"/>
        <v>0</v>
      </c>
      <c r="AO73" s="775"/>
      <c r="AP73" s="775"/>
      <c r="AQ73" s="775"/>
      <c r="AR73" s="775"/>
      <c r="AS73" s="775"/>
      <c r="AT73" s="775"/>
      <c r="AU73" s="775"/>
      <c r="AV73" s="775"/>
      <c r="AW73" s="776"/>
      <c r="AX73" s="11"/>
      <c r="AY73" s="11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</row>
    <row r="74" spans="1:156" s="10" customFormat="1" ht="11.1" customHeight="1" x14ac:dyDescent="0.2">
      <c r="A74" s="7"/>
      <c r="B74" s="7"/>
      <c r="C74" s="7"/>
      <c r="D74" s="7"/>
      <c r="E74" s="8"/>
      <c r="F74" s="11"/>
      <c r="G74" s="338">
        <f t="shared" si="2"/>
        <v>14</v>
      </c>
      <c r="H74" s="780"/>
      <c r="I74" s="781"/>
      <c r="J74" s="771"/>
      <c r="K74" s="772"/>
      <c r="L74" s="772"/>
      <c r="M74" s="772"/>
      <c r="N74" s="772"/>
      <c r="O74" s="772"/>
      <c r="P74" s="772"/>
      <c r="Q74" s="772"/>
      <c r="R74" s="772"/>
      <c r="S74" s="773"/>
      <c r="T74" s="774">
        <f t="shared" si="0"/>
        <v>0</v>
      </c>
      <c r="U74" s="775"/>
      <c r="V74" s="775"/>
      <c r="W74" s="775"/>
      <c r="X74" s="775"/>
      <c r="Y74" s="775"/>
      <c r="Z74" s="775"/>
      <c r="AA74" s="775"/>
      <c r="AB74" s="775"/>
      <c r="AC74" s="776"/>
      <c r="AD74" s="771"/>
      <c r="AE74" s="772"/>
      <c r="AF74" s="772"/>
      <c r="AG74" s="772"/>
      <c r="AH74" s="772"/>
      <c r="AI74" s="772"/>
      <c r="AJ74" s="772"/>
      <c r="AK74" s="772"/>
      <c r="AL74" s="772"/>
      <c r="AM74" s="773"/>
      <c r="AN74" s="774">
        <f t="shared" si="1"/>
        <v>0</v>
      </c>
      <c r="AO74" s="775"/>
      <c r="AP74" s="775"/>
      <c r="AQ74" s="775"/>
      <c r="AR74" s="775"/>
      <c r="AS74" s="775"/>
      <c r="AT74" s="775"/>
      <c r="AU74" s="775"/>
      <c r="AV74" s="775"/>
      <c r="AW74" s="776"/>
      <c r="AX74" s="11"/>
      <c r="AY74" s="11"/>
      <c r="BR74"/>
      <c r="BS74"/>
      <c r="BT74"/>
      <c r="CK74"/>
      <c r="CL74"/>
      <c r="CM74"/>
      <c r="CN74"/>
      <c r="CO74"/>
      <c r="CP74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</row>
    <row r="75" spans="1:156" s="10" customFormat="1" ht="11.1" customHeight="1" x14ac:dyDescent="0.2">
      <c r="A75" s="7"/>
      <c r="B75" s="7"/>
      <c r="C75" s="7"/>
      <c r="D75" s="7"/>
      <c r="E75" s="8"/>
      <c r="F75" s="11"/>
      <c r="G75" s="338">
        <f t="shared" si="2"/>
        <v>15</v>
      </c>
      <c r="H75" s="780"/>
      <c r="I75" s="781"/>
      <c r="J75" s="771"/>
      <c r="K75" s="772"/>
      <c r="L75" s="772"/>
      <c r="M75" s="772"/>
      <c r="N75" s="772"/>
      <c r="O75" s="772"/>
      <c r="P75" s="772"/>
      <c r="Q75" s="772"/>
      <c r="R75" s="772"/>
      <c r="S75" s="773"/>
      <c r="T75" s="774">
        <f t="shared" si="0"/>
        <v>0</v>
      </c>
      <c r="U75" s="775"/>
      <c r="V75" s="775"/>
      <c r="W75" s="775"/>
      <c r="X75" s="775"/>
      <c r="Y75" s="775"/>
      <c r="Z75" s="775"/>
      <c r="AA75" s="775"/>
      <c r="AB75" s="775"/>
      <c r="AC75" s="776"/>
      <c r="AD75" s="771"/>
      <c r="AE75" s="772"/>
      <c r="AF75" s="772"/>
      <c r="AG75" s="772"/>
      <c r="AH75" s="772"/>
      <c r="AI75" s="772"/>
      <c r="AJ75" s="772"/>
      <c r="AK75" s="772"/>
      <c r="AL75" s="772"/>
      <c r="AM75" s="773"/>
      <c r="AN75" s="774">
        <f t="shared" si="1"/>
        <v>0</v>
      </c>
      <c r="AO75" s="775"/>
      <c r="AP75" s="775"/>
      <c r="AQ75" s="775"/>
      <c r="AR75" s="775"/>
      <c r="AS75" s="775"/>
      <c r="AT75" s="775"/>
      <c r="AU75" s="775"/>
      <c r="AV75" s="775"/>
      <c r="AW75" s="776"/>
      <c r="AX75" s="11"/>
      <c r="AY75" s="11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</row>
    <row r="76" spans="1:156" s="10" customFormat="1" ht="11.1" customHeight="1" x14ac:dyDescent="0.2">
      <c r="A76" s="7"/>
      <c r="B76" s="7"/>
      <c r="C76" s="7"/>
      <c r="D76" s="7"/>
      <c r="E76" s="8"/>
      <c r="F76" s="11"/>
      <c r="G76" s="338">
        <f t="shared" si="2"/>
        <v>16</v>
      </c>
      <c r="H76" s="780"/>
      <c r="I76" s="781"/>
      <c r="J76" s="771"/>
      <c r="K76" s="772"/>
      <c r="L76" s="772"/>
      <c r="M76" s="772"/>
      <c r="N76" s="772"/>
      <c r="O76" s="772"/>
      <c r="P76" s="772"/>
      <c r="Q76" s="772"/>
      <c r="R76" s="772"/>
      <c r="S76" s="773"/>
      <c r="T76" s="774">
        <f t="shared" si="0"/>
        <v>0</v>
      </c>
      <c r="U76" s="775"/>
      <c r="V76" s="775"/>
      <c r="W76" s="775"/>
      <c r="X76" s="775"/>
      <c r="Y76" s="775"/>
      <c r="Z76" s="775"/>
      <c r="AA76" s="775"/>
      <c r="AB76" s="775"/>
      <c r="AC76" s="776"/>
      <c r="AD76" s="771"/>
      <c r="AE76" s="772"/>
      <c r="AF76" s="772"/>
      <c r="AG76" s="772"/>
      <c r="AH76" s="772"/>
      <c r="AI76" s="772"/>
      <c r="AJ76" s="772"/>
      <c r="AK76" s="772"/>
      <c r="AL76" s="772"/>
      <c r="AM76" s="773"/>
      <c r="AN76" s="774">
        <f t="shared" si="1"/>
        <v>0</v>
      </c>
      <c r="AO76" s="775"/>
      <c r="AP76" s="775"/>
      <c r="AQ76" s="775"/>
      <c r="AR76" s="775"/>
      <c r="AS76" s="775"/>
      <c r="AT76" s="775"/>
      <c r="AU76" s="775"/>
      <c r="AV76" s="775"/>
      <c r="AW76" s="776"/>
      <c r="AX76" s="11"/>
      <c r="AY76" s="11"/>
      <c r="BB76" s="78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</row>
    <row r="77" spans="1:156" s="10" customFormat="1" ht="11.1" customHeight="1" x14ac:dyDescent="0.2">
      <c r="A77" s="7"/>
      <c r="B77" s="7"/>
      <c r="C77" s="7"/>
      <c r="D77" s="7"/>
      <c r="E77" s="8"/>
      <c r="F77" s="11"/>
      <c r="G77" s="338">
        <f t="shared" si="2"/>
        <v>17</v>
      </c>
      <c r="H77" s="780"/>
      <c r="I77" s="781"/>
      <c r="J77" s="771"/>
      <c r="K77" s="772"/>
      <c r="L77" s="772"/>
      <c r="M77" s="772"/>
      <c r="N77" s="772"/>
      <c r="O77" s="772"/>
      <c r="P77" s="772"/>
      <c r="Q77" s="772"/>
      <c r="R77" s="772"/>
      <c r="S77" s="773"/>
      <c r="T77" s="774">
        <f t="shared" si="0"/>
        <v>0</v>
      </c>
      <c r="U77" s="775"/>
      <c r="V77" s="775"/>
      <c r="W77" s="775"/>
      <c r="X77" s="775"/>
      <c r="Y77" s="775"/>
      <c r="Z77" s="775"/>
      <c r="AA77" s="775"/>
      <c r="AB77" s="775"/>
      <c r="AC77" s="776"/>
      <c r="AD77" s="771"/>
      <c r="AE77" s="772"/>
      <c r="AF77" s="772"/>
      <c r="AG77" s="772"/>
      <c r="AH77" s="772"/>
      <c r="AI77" s="772"/>
      <c r="AJ77" s="772"/>
      <c r="AK77" s="772"/>
      <c r="AL77" s="772"/>
      <c r="AM77" s="773"/>
      <c r="AN77" s="774">
        <f t="shared" si="1"/>
        <v>0</v>
      </c>
      <c r="AO77" s="775"/>
      <c r="AP77" s="775"/>
      <c r="AQ77" s="775"/>
      <c r="AR77" s="775"/>
      <c r="AS77" s="775"/>
      <c r="AT77" s="775"/>
      <c r="AU77" s="775"/>
      <c r="AV77" s="775"/>
      <c r="AW77" s="776"/>
      <c r="AX77" s="11"/>
      <c r="AY77" s="11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</row>
    <row r="78" spans="1:156" s="10" customFormat="1" ht="11.1" customHeight="1" x14ac:dyDescent="0.2">
      <c r="A78" s="7"/>
      <c r="B78" s="7"/>
      <c r="C78" s="7"/>
      <c r="D78" s="7"/>
      <c r="E78" s="8"/>
      <c r="F78" s="11"/>
      <c r="G78" s="338">
        <f t="shared" si="2"/>
        <v>18</v>
      </c>
      <c r="H78" s="780"/>
      <c r="I78" s="781"/>
      <c r="J78" s="771"/>
      <c r="K78" s="772"/>
      <c r="L78" s="772"/>
      <c r="M78" s="772"/>
      <c r="N78" s="772"/>
      <c r="O78" s="772"/>
      <c r="P78" s="772"/>
      <c r="Q78" s="772"/>
      <c r="R78" s="772"/>
      <c r="S78" s="773"/>
      <c r="T78" s="774">
        <f t="shared" si="0"/>
        <v>0</v>
      </c>
      <c r="U78" s="775"/>
      <c r="V78" s="775"/>
      <c r="W78" s="775"/>
      <c r="X78" s="775"/>
      <c r="Y78" s="775"/>
      <c r="Z78" s="775"/>
      <c r="AA78" s="775"/>
      <c r="AB78" s="775"/>
      <c r="AC78" s="776"/>
      <c r="AD78" s="771"/>
      <c r="AE78" s="772"/>
      <c r="AF78" s="772"/>
      <c r="AG78" s="772"/>
      <c r="AH78" s="772"/>
      <c r="AI78" s="772"/>
      <c r="AJ78" s="772"/>
      <c r="AK78" s="772"/>
      <c r="AL78" s="772"/>
      <c r="AM78" s="773"/>
      <c r="AN78" s="774">
        <f t="shared" si="1"/>
        <v>0</v>
      </c>
      <c r="AO78" s="775"/>
      <c r="AP78" s="775"/>
      <c r="AQ78" s="775"/>
      <c r="AR78" s="775"/>
      <c r="AS78" s="775"/>
      <c r="AT78" s="775"/>
      <c r="AU78" s="775"/>
      <c r="AV78" s="775"/>
      <c r="AW78" s="776"/>
      <c r="AX78" s="11"/>
      <c r="AY78" s="11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DG78"/>
      <c r="DH78"/>
      <c r="DI78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</row>
    <row r="79" spans="1:156" s="10" customFormat="1" ht="11.1" customHeight="1" x14ac:dyDescent="0.2">
      <c r="A79" s="7"/>
      <c r="B79" s="7"/>
      <c r="C79" s="7"/>
      <c r="D79" s="7"/>
      <c r="E79" s="8"/>
      <c r="F79" s="11"/>
      <c r="G79" s="338">
        <f t="shared" si="2"/>
        <v>19</v>
      </c>
      <c r="H79" s="780"/>
      <c r="I79" s="781"/>
      <c r="J79" s="794"/>
      <c r="K79" s="795"/>
      <c r="L79" s="795"/>
      <c r="M79" s="795"/>
      <c r="N79" s="795"/>
      <c r="O79" s="795"/>
      <c r="P79" s="795"/>
      <c r="Q79" s="795"/>
      <c r="R79" s="795"/>
      <c r="S79" s="796"/>
      <c r="T79" s="774">
        <f t="shared" si="0"/>
        <v>0</v>
      </c>
      <c r="U79" s="775"/>
      <c r="V79" s="775"/>
      <c r="W79" s="775"/>
      <c r="X79" s="775"/>
      <c r="Y79" s="775"/>
      <c r="Z79" s="775"/>
      <c r="AA79" s="775"/>
      <c r="AB79" s="775"/>
      <c r="AC79" s="776"/>
      <c r="AD79" s="794"/>
      <c r="AE79" s="795"/>
      <c r="AF79" s="795"/>
      <c r="AG79" s="795"/>
      <c r="AH79" s="795"/>
      <c r="AI79" s="795"/>
      <c r="AJ79" s="795"/>
      <c r="AK79" s="795"/>
      <c r="AL79" s="795"/>
      <c r="AM79" s="796"/>
      <c r="AN79" s="774">
        <f t="shared" si="1"/>
        <v>0</v>
      </c>
      <c r="AO79" s="775"/>
      <c r="AP79" s="775"/>
      <c r="AQ79" s="775"/>
      <c r="AR79" s="775"/>
      <c r="AS79" s="775"/>
      <c r="AT79" s="775"/>
      <c r="AU79" s="775"/>
      <c r="AV79" s="775"/>
      <c r="AW79" s="776"/>
      <c r="AX79" s="11"/>
      <c r="AY79" s="11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R79"/>
      <c r="BS79"/>
      <c r="BT79"/>
      <c r="DG79"/>
      <c r="DH79"/>
      <c r="DI79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</row>
    <row r="80" spans="1:156" s="10" customFormat="1" ht="11.1" customHeight="1" x14ac:dyDescent="0.2">
      <c r="A80" s="7"/>
      <c r="B80" s="7"/>
      <c r="C80" s="7"/>
      <c r="D80" s="7"/>
      <c r="E80" s="8"/>
      <c r="F80" s="11"/>
      <c r="G80" s="338">
        <f t="shared" si="2"/>
        <v>20</v>
      </c>
      <c r="H80" s="780"/>
      <c r="I80" s="781"/>
      <c r="J80" s="788"/>
      <c r="K80" s="789"/>
      <c r="L80" s="789"/>
      <c r="M80" s="789"/>
      <c r="N80" s="789"/>
      <c r="O80" s="789"/>
      <c r="P80" s="789"/>
      <c r="Q80" s="789"/>
      <c r="R80" s="789"/>
      <c r="S80" s="790"/>
      <c r="T80" s="774">
        <f t="shared" si="0"/>
        <v>0</v>
      </c>
      <c r="U80" s="775"/>
      <c r="V80" s="775"/>
      <c r="W80" s="775"/>
      <c r="X80" s="775"/>
      <c r="Y80" s="775"/>
      <c r="Z80" s="775"/>
      <c r="AA80" s="775"/>
      <c r="AB80" s="775"/>
      <c r="AC80" s="776"/>
      <c r="AD80" s="788"/>
      <c r="AE80" s="789"/>
      <c r="AF80" s="789"/>
      <c r="AG80" s="789"/>
      <c r="AH80" s="789"/>
      <c r="AI80" s="789"/>
      <c r="AJ80" s="789"/>
      <c r="AK80" s="789"/>
      <c r="AL80" s="789"/>
      <c r="AM80" s="790"/>
      <c r="AN80" s="774">
        <f t="shared" si="1"/>
        <v>0</v>
      </c>
      <c r="AO80" s="775"/>
      <c r="AP80" s="775"/>
      <c r="AQ80" s="775"/>
      <c r="AR80" s="775"/>
      <c r="AS80" s="775"/>
      <c r="AT80" s="775"/>
      <c r="AU80" s="775"/>
      <c r="AV80" s="775"/>
      <c r="AW80" s="776"/>
      <c r="AX80" s="58" t="str">
        <f>IF(J80="","",IF(J80&gt;#REF!,"Excede máximo - justifique",IF(J80&lt;#REF!,"Abaixo do mínimo","OK")))</f>
        <v/>
      </c>
      <c r="AY80" s="11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DG80"/>
      <c r="DH80"/>
      <c r="DI80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</row>
    <row r="81" spans="1:156" s="10" customFormat="1" ht="11.1" customHeight="1" x14ac:dyDescent="0.2">
      <c r="A81" s="7"/>
      <c r="B81" s="7"/>
      <c r="C81" s="7"/>
      <c r="D81" s="7"/>
      <c r="E81" s="8"/>
      <c r="F81" s="11"/>
      <c r="G81" s="338">
        <f t="shared" si="2"/>
        <v>21</v>
      </c>
      <c r="H81" s="780"/>
      <c r="I81" s="781"/>
      <c r="J81" s="782"/>
      <c r="K81" s="783"/>
      <c r="L81" s="783"/>
      <c r="M81" s="783"/>
      <c r="N81" s="783"/>
      <c r="O81" s="783"/>
      <c r="P81" s="783"/>
      <c r="Q81" s="783"/>
      <c r="R81" s="783"/>
      <c r="S81" s="784"/>
      <c r="T81" s="774">
        <f t="shared" si="0"/>
        <v>0</v>
      </c>
      <c r="U81" s="775"/>
      <c r="V81" s="775"/>
      <c r="W81" s="775"/>
      <c r="X81" s="775"/>
      <c r="Y81" s="775"/>
      <c r="Z81" s="775"/>
      <c r="AA81" s="775"/>
      <c r="AB81" s="775"/>
      <c r="AC81" s="776"/>
      <c r="AD81" s="782"/>
      <c r="AE81" s="783"/>
      <c r="AF81" s="783"/>
      <c r="AG81" s="783"/>
      <c r="AH81" s="783"/>
      <c r="AI81" s="783"/>
      <c r="AJ81" s="783"/>
      <c r="AK81" s="783"/>
      <c r="AL81" s="783"/>
      <c r="AM81" s="784"/>
      <c r="AN81" s="774">
        <f t="shared" si="1"/>
        <v>0</v>
      </c>
      <c r="AO81" s="775"/>
      <c r="AP81" s="775"/>
      <c r="AQ81" s="775"/>
      <c r="AR81" s="775"/>
      <c r="AS81" s="775"/>
      <c r="AT81" s="775"/>
      <c r="AU81" s="775"/>
      <c r="AV81" s="775"/>
      <c r="AW81" s="776"/>
      <c r="AX81" s="11"/>
      <c r="AY81" s="1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</row>
    <row r="82" spans="1:156" s="10" customFormat="1" ht="11.1" customHeight="1" x14ac:dyDescent="0.2">
      <c r="A82" s="7"/>
      <c r="B82" s="7"/>
      <c r="C82" s="7"/>
      <c r="D82" s="7"/>
      <c r="E82" s="8"/>
      <c r="F82" s="11"/>
      <c r="G82" s="338">
        <f t="shared" si="2"/>
        <v>22</v>
      </c>
      <c r="H82" s="780"/>
      <c r="I82" s="781"/>
      <c r="J82" s="771"/>
      <c r="K82" s="772"/>
      <c r="L82" s="772"/>
      <c r="M82" s="772"/>
      <c r="N82" s="772"/>
      <c r="O82" s="772"/>
      <c r="P82" s="772"/>
      <c r="Q82" s="772"/>
      <c r="R82" s="772"/>
      <c r="S82" s="773"/>
      <c r="T82" s="774">
        <f t="shared" si="0"/>
        <v>0</v>
      </c>
      <c r="U82" s="775"/>
      <c r="V82" s="775"/>
      <c r="W82" s="775"/>
      <c r="X82" s="775"/>
      <c r="Y82" s="775"/>
      <c r="Z82" s="775"/>
      <c r="AA82" s="775"/>
      <c r="AB82" s="775"/>
      <c r="AC82" s="776"/>
      <c r="AD82" s="771"/>
      <c r="AE82" s="772"/>
      <c r="AF82" s="772"/>
      <c r="AG82" s="772"/>
      <c r="AH82" s="772"/>
      <c r="AI82" s="772"/>
      <c r="AJ82" s="772"/>
      <c r="AK82" s="772"/>
      <c r="AL82" s="772"/>
      <c r="AM82" s="773"/>
      <c r="AN82" s="774">
        <f t="shared" si="1"/>
        <v>0</v>
      </c>
      <c r="AO82" s="775"/>
      <c r="AP82" s="775"/>
      <c r="AQ82" s="775"/>
      <c r="AR82" s="775"/>
      <c r="AS82" s="775"/>
      <c r="AT82" s="775"/>
      <c r="AU82" s="775"/>
      <c r="AV82" s="775"/>
      <c r="AW82" s="776"/>
      <c r="AX82" s="11"/>
      <c r="AY82" s="11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DG82"/>
      <c r="DH82"/>
      <c r="DI82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</row>
    <row r="83" spans="1:156" s="10" customFormat="1" ht="11.1" customHeight="1" x14ac:dyDescent="0.2">
      <c r="A83" s="7"/>
      <c r="B83" s="7"/>
      <c r="C83" s="7"/>
      <c r="D83" s="7"/>
      <c r="E83" s="8"/>
      <c r="F83" s="11"/>
      <c r="G83" s="338">
        <f t="shared" si="2"/>
        <v>23</v>
      </c>
      <c r="H83" s="780"/>
      <c r="I83" s="781"/>
      <c r="J83" s="794"/>
      <c r="K83" s="795"/>
      <c r="L83" s="795"/>
      <c r="M83" s="795"/>
      <c r="N83" s="795"/>
      <c r="O83" s="795"/>
      <c r="P83" s="795"/>
      <c r="Q83" s="795"/>
      <c r="R83" s="795"/>
      <c r="S83" s="796"/>
      <c r="T83" s="774">
        <f t="shared" si="0"/>
        <v>0</v>
      </c>
      <c r="U83" s="775"/>
      <c r="V83" s="775"/>
      <c r="W83" s="775"/>
      <c r="X83" s="775"/>
      <c r="Y83" s="775"/>
      <c r="Z83" s="775"/>
      <c r="AA83" s="775"/>
      <c r="AB83" s="775"/>
      <c r="AC83" s="776"/>
      <c r="AD83" s="794"/>
      <c r="AE83" s="795"/>
      <c r="AF83" s="795"/>
      <c r="AG83" s="795"/>
      <c r="AH83" s="795"/>
      <c r="AI83" s="795"/>
      <c r="AJ83" s="795"/>
      <c r="AK83" s="795"/>
      <c r="AL83" s="795"/>
      <c r="AM83" s="796"/>
      <c r="AN83" s="774">
        <f t="shared" si="1"/>
        <v>0</v>
      </c>
      <c r="AO83" s="775"/>
      <c r="AP83" s="775"/>
      <c r="AQ83" s="775"/>
      <c r="AR83" s="775"/>
      <c r="AS83" s="775"/>
      <c r="AT83" s="775"/>
      <c r="AU83" s="775"/>
      <c r="AV83" s="775"/>
      <c r="AW83" s="776"/>
      <c r="AX83" s="11"/>
      <c r="AY83" s="11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R83"/>
      <c r="BS83"/>
      <c r="BT83"/>
      <c r="DG83"/>
      <c r="DH83"/>
      <c r="DI83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</row>
    <row r="84" spans="1:156" s="10" customFormat="1" ht="11.1" customHeight="1" x14ac:dyDescent="0.2">
      <c r="A84" s="7"/>
      <c r="B84" s="7"/>
      <c r="C84" s="7"/>
      <c r="D84" s="7"/>
      <c r="E84" s="8"/>
      <c r="F84" s="11"/>
      <c r="G84" s="791">
        <f t="shared" si="2"/>
        <v>24</v>
      </c>
      <c r="H84" s="792"/>
      <c r="I84" s="793"/>
      <c r="J84" s="788"/>
      <c r="K84" s="789"/>
      <c r="L84" s="789"/>
      <c r="M84" s="789"/>
      <c r="N84" s="789"/>
      <c r="O84" s="789"/>
      <c r="P84" s="789"/>
      <c r="Q84" s="789"/>
      <c r="R84" s="789"/>
      <c r="S84" s="790"/>
      <c r="T84" s="774">
        <f t="shared" si="0"/>
        <v>0</v>
      </c>
      <c r="U84" s="775"/>
      <c r="V84" s="775"/>
      <c r="W84" s="775"/>
      <c r="X84" s="775"/>
      <c r="Y84" s="775"/>
      <c r="Z84" s="775"/>
      <c r="AA84" s="775"/>
      <c r="AB84" s="775"/>
      <c r="AC84" s="776"/>
      <c r="AD84" s="788"/>
      <c r="AE84" s="789"/>
      <c r="AF84" s="789"/>
      <c r="AG84" s="789"/>
      <c r="AH84" s="789"/>
      <c r="AI84" s="789"/>
      <c r="AJ84" s="789"/>
      <c r="AK84" s="789"/>
      <c r="AL84" s="789"/>
      <c r="AM84" s="790"/>
      <c r="AN84" s="774">
        <f t="shared" si="1"/>
        <v>0</v>
      </c>
      <c r="AO84" s="775"/>
      <c r="AP84" s="775"/>
      <c r="AQ84" s="775"/>
      <c r="AR84" s="775"/>
      <c r="AS84" s="775"/>
      <c r="AT84" s="775"/>
      <c r="AU84" s="775"/>
      <c r="AV84" s="775"/>
      <c r="AW84" s="776"/>
      <c r="AX84" s="58" t="str">
        <f>IF(J84="","",IF(J84&gt;#REF!,"Excede máximo - justifique",IF(J84&lt;#REF!,"Abaixo do mínimo","OK")))</f>
        <v/>
      </c>
      <c r="AY84" s="11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DG84"/>
      <c r="DH84"/>
      <c r="DI84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</row>
    <row r="85" spans="1:156" s="10" customFormat="1" ht="11.1" customHeight="1" x14ac:dyDescent="0.2">
      <c r="A85" s="7"/>
      <c r="B85" s="7"/>
      <c r="C85" s="7"/>
      <c r="D85" s="7"/>
      <c r="E85" s="8"/>
      <c r="F85" s="11"/>
      <c r="G85" s="791">
        <f t="shared" si="2"/>
        <v>25</v>
      </c>
      <c r="H85" s="792"/>
      <c r="I85" s="793"/>
      <c r="J85" s="788"/>
      <c r="K85" s="789"/>
      <c r="L85" s="789"/>
      <c r="M85" s="789"/>
      <c r="N85" s="789"/>
      <c r="O85" s="789"/>
      <c r="P85" s="789"/>
      <c r="Q85" s="789"/>
      <c r="R85" s="789"/>
      <c r="S85" s="790"/>
      <c r="T85" s="774">
        <f t="shared" si="0"/>
        <v>0</v>
      </c>
      <c r="U85" s="775"/>
      <c r="V85" s="775"/>
      <c r="W85" s="775"/>
      <c r="X85" s="775"/>
      <c r="Y85" s="775"/>
      <c r="Z85" s="775"/>
      <c r="AA85" s="775"/>
      <c r="AB85" s="775"/>
      <c r="AC85" s="776"/>
      <c r="AD85" s="788"/>
      <c r="AE85" s="789"/>
      <c r="AF85" s="789"/>
      <c r="AG85" s="789"/>
      <c r="AH85" s="789"/>
      <c r="AI85" s="789"/>
      <c r="AJ85" s="789"/>
      <c r="AK85" s="789"/>
      <c r="AL85" s="789"/>
      <c r="AM85" s="790"/>
      <c r="AN85" s="774">
        <f t="shared" si="1"/>
        <v>0</v>
      </c>
      <c r="AO85" s="775"/>
      <c r="AP85" s="775"/>
      <c r="AQ85" s="775"/>
      <c r="AR85" s="775"/>
      <c r="AS85" s="775"/>
      <c r="AT85" s="775"/>
      <c r="AU85" s="775"/>
      <c r="AV85" s="775"/>
      <c r="AW85" s="776"/>
      <c r="AX85" s="58"/>
      <c r="AY85" s="11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DG85"/>
      <c r="DH85"/>
      <c r="DI85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</row>
    <row r="86" spans="1:156" s="10" customFormat="1" ht="11.1" customHeight="1" x14ac:dyDescent="0.2">
      <c r="A86" s="7"/>
      <c r="B86" s="7"/>
      <c r="C86" s="7"/>
      <c r="D86" s="7"/>
      <c r="E86" s="8"/>
      <c r="F86" s="11"/>
      <c r="G86" s="791">
        <f t="shared" si="2"/>
        <v>26</v>
      </c>
      <c r="H86" s="792"/>
      <c r="I86" s="793"/>
      <c r="J86" s="788"/>
      <c r="K86" s="789"/>
      <c r="L86" s="789"/>
      <c r="M86" s="789"/>
      <c r="N86" s="789"/>
      <c r="O86" s="789"/>
      <c r="P86" s="789"/>
      <c r="Q86" s="789"/>
      <c r="R86" s="789"/>
      <c r="S86" s="790"/>
      <c r="T86" s="774">
        <f t="shared" si="0"/>
        <v>0</v>
      </c>
      <c r="U86" s="775"/>
      <c r="V86" s="775"/>
      <c r="W86" s="775"/>
      <c r="X86" s="775"/>
      <c r="Y86" s="775"/>
      <c r="Z86" s="775"/>
      <c r="AA86" s="775"/>
      <c r="AB86" s="775"/>
      <c r="AC86" s="776"/>
      <c r="AD86" s="788"/>
      <c r="AE86" s="789"/>
      <c r="AF86" s="789"/>
      <c r="AG86" s="789"/>
      <c r="AH86" s="789"/>
      <c r="AI86" s="789"/>
      <c r="AJ86" s="789"/>
      <c r="AK86" s="789"/>
      <c r="AL86" s="789"/>
      <c r="AM86" s="790"/>
      <c r="AN86" s="774">
        <f t="shared" si="1"/>
        <v>0</v>
      </c>
      <c r="AO86" s="775"/>
      <c r="AP86" s="775"/>
      <c r="AQ86" s="775"/>
      <c r="AR86" s="775"/>
      <c r="AS86" s="775"/>
      <c r="AT86" s="775"/>
      <c r="AU86" s="775"/>
      <c r="AV86" s="775"/>
      <c r="AW86" s="776"/>
      <c r="AX86" s="58"/>
      <c r="AY86" s="11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DG86"/>
      <c r="DH86"/>
      <c r="DI86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</row>
    <row r="87" spans="1:156" s="10" customFormat="1" ht="11.1" customHeight="1" x14ac:dyDescent="0.2">
      <c r="A87" s="7"/>
      <c r="B87" s="7"/>
      <c r="C87" s="7"/>
      <c r="D87" s="7"/>
      <c r="E87" s="8"/>
      <c r="F87" s="11"/>
      <c r="G87" s="791">
        <f t="shared" si="2"/>
        <v>27</v>
      </c>
      <c r="H87" s="792"/>
      <c r="I87" s="793"/>
      <c r="J87" s="788"/>
      <c r="K87" s="789"/>
      <c r="L87" s="789"/>
      <c r="M87" s="789"/>
      <c r="N87" s="789"/>
      <c r="O87" s="789"/>
      <c r="P87" s="789"/>
      <c r="Q87" s="789"/>
      <c r="R87" s="789"/>
      <c r="S87" s="790"/>
      <c r="T87" s="774">
        <f t="shared" si="0"/>
        <v>0</v>
      </c>
      <c r="U87" s="775"/>
      <c r="V87" s="775"/>
      <c r="W87" s="775"/>
      <c r="X87" s="775"/>
      <c r="Y87" s="775"/>
      <c r="Z87" s="775"/>
      <c r="AA87" s="775"/>
      <c r="AB87" s="775"/>
      <c r="AC87" s="776"/>
      <c r="AD87" s="788"/>
      <c r="AE87" s="789"/>
      <c r="AF87" s="789"/>
      <c r="AG87" s="789"/>
      <c r="AH87" s="789"/>
      <c r="AI87" s="789"/>
      <c r="AJ87" s="789"/>
      <c r="AK87" s="789"/>
      <c r="AL87" s="789"/>
      <c r="AM87" s="790"/>
      <c r="AN87" s="774">
        <f t="shared" si="1"/>
        <v>0</v>
      </c>
      <c r="AO87" s="775"/>
      <c r="AP87" s="775"/>
      <c r="AQ87" s="775"/>
      <c r="AR87" s="775"/>
      <c r="AS87" s="775"/>
      <c r="AT87" s="775"/>
      <c r="AU87" s="775"/>
      <c r="AV87" s="775"/>
      <c r="AW87" s="776"/>
      <c r="AX87" s="58"/>
      <c r="AY87" s="11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DG87"/>
      <c r="DH87"/>
      <c r="DI87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</row>
    <row r="88" spans="1:156" s="10" customFormat="1" ht="11.1" customHeight="1" x14ac:dyDescent="0.2">
      <c r="A88" s="7"/>
      <c r="B88" s="7"/>
      <c r="C88" s="7"/>
      <c r="D88" s="7"/>
      <c r="E88" s="8"/>
      <c r="F88" s="11"/>
      <c r="G88" s="791">
        <f t="shared" si="2"/>
        <v>28</v>
      </c>
      <c r="H88" s="792"/>
      <c r="I88" s="793"/>
      <c r="J88" s="788"/>
      <c r="K88" s="789"/>
      <c r="L88" s="789"/>
      <c r="M88" s="789"/>
      <c r="N88" s="789"/>
      <c r="O88" s="789"/>
      <c r="P88" s="789"/>
      <c r="Q88" s="789"/>
      <c r="R88" s="789"/>
      <c r="S88" s="790"/>
      <c r="T88" s="774">
        <f t="shared" si="0"/>
        <v>0</v>
      </c>
      <c r="U88" s="775"/>
      <c r="V88" s="775"/>
      <c r="W88" s="775"/>
      <c r="X88" s="775"/>
      <c r="Y88" s="775"/>
      <c r="Z88" s="775"/>
      <c r="AA88" s="775"/>
      <c r="AB88" s="775"/>
      <c r="AC88" s="776"/>
      <c r="AD88" s="788"/>
      <c r="AE88" s="789"/>
      <c r="AF88" s="789"/>
      <c r="AG88" s="789"/>
      <c r="AH88" s="789"/>
      <c r="AI88" s="789"/>
      <c r="AJ88" s="789"/>
      <c r="AK88" s="789"/>
      <c r="AL88" s="789"/>
      <c r="AM88" s="790"/>
      <c r="AN88" s="774">
        <f t="shared" si="1"/>
        <v>0</v>
      </c>
      <c r="AO88" s="775"/>
      <c r="AP88" s="775"/>
      <c r="AQ88" s="775"/>
      <c r="AR88" s="775"/>
      <c r="AS88" s="775"/>
      <c r="AT88" s="775"/>
      <c r="AU88" s="775"/>
      <c r="AV88" s="775"/>
      <c r="AW88" s="776"/>
      <c r="AX88" s="58"/>
      <c r="AY88" s="11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DG88"/>
      <c r="DH88"/>
      <c r="DI88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</row>
    <row r="89" spans="1:156" s="10" customFormat="1" ht="11.1" customHeight="1" x14ac:dyDescent="0.2">
      <c r="A89" s="7"/>
      <c r="B89" s="7"/>
      <c r="C89" s="7"/>
      <c r="D89" s="7"/>
      <c r="E89" s="8"/>
      <c r="F89" s="11"/>
      <c r="G89" s="791">
        <f t="shared" si="2"/>
        <v>29</v>
      </c>
      <c r="H89" s="792"/>
      <c r="I89" s="793"/>
      <c r="J89" s="788"/>
      <c r="K89" s="789"/>
      <c r="L89" s="789"/>
      <c r="M89" s="789"/>
      <c r="N89" s="789"/>
      <c r="O89" s="789"/>
      <c r="P89" s="789"/>
      <c r="Q89" s="789"/>
      <c r="R89" s="789"/>
      <c r="S89" s="790"/>
      <c r="T89" s="774">
        <f t="shared" si="0"/>
        <v>0</v>
      </c>
      <c r="U89" s="775"/>
      <c r="V89" s="775"/>
      <c r="W89" s="775"/>
      <c r="X89" s="775"/>
      <c r="Y89" s="775"/>
      <c r="Z89" s="775"/>
      <c r="AA89" s="775"/>
      <c r="AB89" s="775"/>
      <c r="AC89" s="776"/>
      <c r="AD89" s="788"/>
      <c r="AE89" s="789"/>
      <c r="AF89" s="789"/>
      <c r="AG89" s="789"/>
      <c r="AH89" s="789"/>
      <c r="AI89" s="789"/>
      <c r="AJ89" s="789"/>
      <c r="AK89" s="789"/>
      <c r="AL89" s="789"/>
      <c r="AM89" s="790"/>
      <c r="AN89" s="774">
        <f t="shared" si="1"/>
        <v>0</v>
      </c>
      <c r="AO89" s="775"/>
      <c r="AP89" s="775"/>
      <c r="AQ89" s="775"/>
      <c r="AR89" s="775"/>
      <c r="AS89" s="775"/>
      <c r="AT89" s="775"/>
      <c r="AU89" s="775"/>
      <c r="AV89" s="775"/>
      <c r="AW89" s="776"/>
      <c r="AX89" s="58"/>
      <c r="AY89" s="11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DG89"/>
      <c r="DH89"/>
      <c r="DI89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</row>
    <row r="90" spans="1:156" s="10" customFormat="1" ht="11.1" customHeight="1" x14ac:dyDescent="0.2">
      <c r="A90" s="7"/>
      <c r="B90" s="7"/>
      <c r="C90" s="7"/>
      <c r="D90" s="7"/>
      <c r="E90" s="8"/>
      <c r="F90" s="11"/>
      <c r="G90" s="791">
        <f t="shared" si="2"/>
        <v>30</v>
      </c>
      <c r="H90" s="792"/>
      <c r="I90" s="793"/>
      <c r="J90" s="788"/>
      <c r="K90" s="789"/>
      <c r="L90" s="789"/>
      <c r="M90" s="789"/>
      <c r="N90" s="789"/>
      <c r="O90" s="789"/>
      <c r="P90" s="789"/>
      <c r="Q90" s="789"/>
      <c r="R90" s="789"/>
      <c r="S90" s="790"/>
      <c r="T90" s="774">
        <f t="shared" si="0"/>
        <v>0</v>
      </c>
      <c r="U90" s="775"/>
      <c r="V90" s="775"/>
      <c r="W90" s="775"/>
      <c r="X90" s="775"/>
      <c r="Y90" s="775"/>
      <c r="Z90" s="775"/>
      <c r="AA90" s="775"/>
      <c r="AB90" s="775"/>
      <c r="AC90" s="776"/>
      <c r="AD90" s="788"/>
      <c r="AE90" s="789"/>
      <c r="AF90" s="789"/>
      <c r="AG90" s="789"/>
      <c r="AH90" s="789"/>
      <c r="AI90" s="789"/>
      <c r="AJ90" s="789"/>
      <c r="AK90" s="789"/>
      <c r="AL90" s="789"/>
      <c r="AM90" s="790"/>
      <c r="AN90" s="774">
        <f t="shared" si="1"/>
        <v>0</v>
      </c>
      <c r="AO90" s="775"/>
      <c r="AP90" s="775"/>
      <c r="AQ90" s="775"/>
      <c r="AR90" s="775"/>
      <c r="AS90" s="775"/>
      <c r="AT90" s="775"/>
      <c r="AU90" s="775"/>
      <c r="AV90" s="775"/>
      <c r="AW90" s="776"/>
      <c r="AX90" s="58"/>
      <c r="AY90" s="11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DG90"/>
      <c r="DH90"/>
      <c r="DI90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</row>
    <row r="91" spans="1:156" s="10" customFormat="1" ht="11.1" customHeight="1" x14ac:dyDescent="0.2">
      <c r="A91" s="7"/>
      <c r="B91" s="7"/>
      <c r="C91" s="7"/>
      <c r="D91" s="7"/>
      <c r="E91" s="8"/>
      <c r="F91" s="11"/>
      <c r="G91" s="791">
        <f t="shared" si="2"/>
        <v>31</v>
      </c>
      <c r="H91" s="792"/>
      <c r="I91" s="793"/>
      <c r="J91" s="788"/>
      <c r="K91" s="789"/>
      <c r="L91" s="789"/>
      <c r="M91" s="789"/>
      <c r="N91" s="789"/>
      <c r="O91" s="789"/>
      <c r="P91" s="789"/>
      <c r="Q91" s="789"/>
      <c r="R91" s="789"/>
      <c r="S91" s="790"/>
      <c r="T91" s="774">
        <f t="shared" si="0"/>
        <v>0</v>
      </c>
      <c r="U91" s="775"/>
      <c r="V91" s="775"/>
      <c r="W91" s="775"/>
      <c r="X91" s="775"/>
      <c r="Y91" s="775"/>
      <c r="Z91" s="775"/>
      <c r="AA91" s="775"/>
      <c r="AB91" s="775"/>
      <c r="AC91" s="776"/>
      <c r="AD91" s="788"/>
      <c r="AE91" s="789"/>
      <c r="AF91" s="789"/>
      <c r="AG91" s="789"/>
      <c r="AH91" s="789"/>
      <c r="AI91" s="789"/>
      <c r="AJ91" s="789"/>
      <c r="AK91" s="789"/>
      <c r="AL91" s="789"/>
      <c r="AM91" s="790"/>
      <c r="AN91" s="774">
        <f t="shared" si="1"/>
        <v>0</v>
      </c>
      <c r="AO91" s="775"/>
      <c r="AP91" s="775"/>
      <c r="AQ91" s="775"/>
      <c r="AR91" s="775"/>
      <c r="AS91" s="775"/>
      <c r="AT91" s="775"/>
      <c r="AU91" s="775"/>
      <c r="AV91" s="775"/>
      <c r="AW91" s="776"/>
      <c r="AX91" s="58"/>
      <c r="AY91" s="1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DG91"/>
      <c r="DH91"/>
      <c r="DI9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</row>
    <row r="92" spans="1:156" s="10" customFormat="1" ht="11.1" customHeight="1" x14ac:dyDescent="0.2">
      <c r="A92" s="7"/>
      <c r="B92" s="7"/>
      <c r="C92" s="7"/>
      <c r="D92" s="7"/>
      <c r="E92" s="8"/>
      <c r="F92" s="11"/>
      <c r="G92" s="791">
        <f t="shared" si="2"/>
        <v>32</v>
      </c>
      <c r="H92" s="792"/>
      <c r="I92" s="793"/>
      <c r="J92" s="788"/>
      <c r="K92" s="789"/>
      <c r="L92" s="789"/>
      <c r="M92" s="789"/>
      <c r="N92" s="789"/>
      <c r="O92" s="789"/>
      <c r="P92" s="789"/>
      <c r="Q92" s="789"/>
      <c r="R92" s="789"/>
      <c r="S92" s="790"/>
      <c r="T92" s="774">
        <f t="shared" si="0"/>
        <v>0</v>
      </c>
      <c r="U92" s="775"/>
      <c r="V92" s="775"/>
      <c r="W92" s="775"/>
      <c r="X92" s="775"/>
      <c r="Y92" s="775"/>
      <c r="Z92" s="775"/>
      <c r="AA92" s="775"/>
      <c r="AB92" s="775"/>
      <c r="AC92" s="776"/>
      <c r="AD92" s="788"/>
      <c r="AE92" s="789"/>
      <c r="AF92" s="789"/>
      <c r="AG92" s="789"/>
      <c r="AH92" s="789"/>
      <c r="AI92" s="789"/>
      <c r="AJ92" s="789"/>
      <c r="AK92" s="789"/>
      <c r="AL92" s="789"/>
      <c r="AM92" s="790"/>
      <c r="AN92" s="774">
        <f t="shared" si="1"/>
        <v>0</v>
      </c>
      <c r="AO92" s="775"/>
      <c r="AP92" s="775"/>
      <c r="AQ92" s="775"/>
      <c r="AR92" s="775"/>
      <c r="AS92" s="775"/>
      <c r="AT92" s="775"/>
      <c r="AU92" s="775"/>
      <c r="AV92" s="775"/>
      <c r="AW92" s="776"/>
      <c r="AX92" s="58"/>
      <c r="AY92" s="11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DG92"/>
      <c r="DH92"/>
      <c r="DI92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</row>
    <row r="93" spans="1:156" s="10" customFormat="1" ht="11.1" customHeight="1" x14ac:dyDescent="0.2">
      <c r="A93" s="7"/>
      <c r="B93" s="7"/>
      <c r="C93" s="7"/>
      <c r="D93" s="7"/>
      <c r="E93" s="8"/>
      <c r="F93" s="11"/>
      <c r="G93" s="791">
        <f t="shared" si="2"/>
        <v>33</v>
      </c>
      <c r="H93" s="792"/>
      <c r="I93" s="793"/>
      <c r="J93" s="788"/>
      <c r="K93" s="789"/>
      <c r="L93" s="789"/>
      <c r="M93" s="789"/>
      <c r="N93" s="789"/>
      <c r="O93" s="789"/>
      <c r="P93" s="789"/>
      <c r="Q93" s="789"/>
      <c r="R93" s="789"/>
      <c r="S93" s="790"/>
      <c r="T93" s="774">
        <f t="shared" si="0"/>
        <v>0</v>
      </c>
      <c r="U93" s="775"/>
      <c r="V93" s="775"/>
      <c r="W93" s="775"/>
      <c r="X93" s="775"/>
      <c r="Y93" s="775"/>
      <c r="Z93" s="775"/>
      <c r="AA93" s="775"/>
      <c r="AB93" s="775"/>
      <c r="AC93" s="776"/>
      <c r="AD93" s="788"/>
      <c r="AE93" s="789"/>
      <c r="AF93" s="789"/>
      <c r="AG93" s="789"/>
      <c r="AH93" s="789"/>
      <c r="AI93" s="789"/>
      <c r="AJ93" s="789"/>
      <c r="AK93" s="789"/>
      <c r="AL93" s="789"/>
      <c r="AM93" s="790"/>
      <c r="AN93" s="774">
        <f t="shared" si="1"/>
        <v>0</v>
      </c>
      <c r="AO93" s="775"/>
      <c r="AP93" s="775"/>
      <c r="AQ93" s="775"/>
      <c r="AR93" s="775"/>
      <c r="AS93" s="775"/>
      <c r="AT93" s="775"/>
      <c r="AU93" s="775"/>
      <c r="AV93" s="775"/>
      <c r="AW93" s="776"/>
      <c r="AX93" s="58"/>
      <c r="AY93" s="11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DG93"/>
      <c r="DH93"/>
      <c r="DI93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</row>
    <row r="94" spans="1:156" s="10" customFormat="1" ht="11.1" customHeight="1" x14ac:dyDescent="0.2">
      <c r="A94" s="7"/>
      <c r="B94" s="7"/>
      <c r="C94" s="7"/>
      <c r="D94" s="7"/>
      <c r="E94" s="8"/>
      <c r="F94" s="11"/>
      <c r="G94" s="791">
        <f t="shared" si="2"/>
        <v>34</v>
      </c>
      <c r="H94" s="792"/>
      <c r="I94" s="793"/>
      <c r="J94" s="788"/>
      <c r="K94" s="789"/>
      <c r="L94" s="789"/>
      <c r="M94" s="789"/>
      <c r="N94" s="789"/>
      <c r="O94" s="789"/>
      <c r="P94" s="789"/>
      <c r="Q94" s="789"/>
      <c r="R94" s="789"/>
      <c r="S94" s="790"/>
      <c r="T94" s="774">
        <f t="shared" si="0"/>
        <v>0</v>
      </c>
      <c r="U94" s="775"/>
      <c r="V94" s="775"/>
      <c r="W94" s="775"/>
      <c r="X94" s="775"/>
      <c r="Y94" s="775"/>
      <c r="Z94" s="775"/>
      <c r="AA94" s="775"/>
      <c r="AB94" s="775"/>
      <c r="AC94" s="776"/>
      <c r="AD94" s="788"/>
      <c r="AE94" s="789"/>
      <c r="AF94" s="789"/>
      <c r="AG94" s="789"/>
      <c r="AH94" s="789"/>
      <c r="AI94" s="789"/>
      <c r="AJ94" s="789"/>
      <c r="AK94" s="789"/>
      <c r="AL94" s="789"/>
      <c r="AM94" s="790"/>
      <c r="AN94" s="774">
        <f t="shared" si="1"/>
        <v>0</v>
      </c>
      <c r="AO94" s="775"/>
      <c r="AP94" s="775"/>
      <c r="AQ94" s="775"/>
      <c r="AR94" s="775"/>
      <c r="AS94" s="775"/>
      <c r="AT94" s="775"/>
      <c r="AU94" s="775"/>
      <c r="AV94" s="775"/>
      <c r="AW94" s="776"/>
      <c r="AX94" s="58"/>
      <c r="AY94" s="11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DG94"/>
      <c r="DH94"/>
      <c r="DI94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</row>
    <row r="95" spans="1:156" s="10" customFormat="1" ht="11.1" customHeight="1" x14ac:dyDescent="0.2">
      <c r="A95" s="7"/>
      <c r="B95" s="7"/>
      <c r="C95" s="7"/>
      <c r="D95" s="7"/>
      <c r="E95" s="8"/>
      <c r="F95" s="11"/>
      <c r="G95" s="791">
        <f t="shared" si="2"/>
        <v>35</v>
      </c>
      <c r="H95" s="792"/>
      <c r="I95" s="793"/>
      <c r="J95" s="788"/>
      <c r="K95" s="789"/>
      <c r="L95" s="789"/>
      <c r="M95" s="789"/>
      <c r="N95" s="789"/>
      <c r="O95" s="789"/>
      <c r="P95" s="789"/>
      <c r="Q95" s="789"/>
      <c r="R95" s="789"/>
      <c r="S95" s="790"/>
      <c r="T95" s="774">
        <f t="shared" si="0"/>
        <v>0</v>
      </c>
      <c r="U95" s="775"/>
      <c r="V95" s="775"/>
      <c r="W95" s="775"/>
      <c r="X95" s="775"/>
      <c r="Y95" s="775"/>
      <c r="Z95" s="775"/>
      <c r="AA95" s="775"/>
      <c r="AB95" s="775"/>
      <c r="AC95" s="776"/>
      <c r="AD95" s="788"/>
      <c r="AE95" s="789"/>
      <c r="AF95" s="789"/>
      <c r="AG95" s="789"/>
      <c r="AH95" s="789"/>
      <c r="AI95" s="789"/>
      <c r="AJ95" s="789"/>
      <c r="AK95" s="789"/>
      <c r="AL95" s="789"/>
      <c r="AM95" s="790"/>
      <c r="AN95" s="774">
        <f t="shared" si="1"/>
        <v>0</v>
      </c>
      <c r="AO95" s="775"/>
      <c r="AP95" s="775"/>
      <c r="AQ95" s="775"/>
      <c r="AR95" s="775"/>
      <c r="AS95" s="775"/>
      <c r="AT95" s="775"/>
      <c r="AU95" s="775"/>
      <c r="AV95" s="775"/>
      <c r="AW95" s="776"/>
      <c r="AX95" s="58"/>
      <c r="AY95" s="11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DG95"/>
      <c r="DH95"/>
      <c r="DI95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</row>
    <row r="96" spans="1:156" s="10" customFormat="1" ht="11.1" customHeight="1" x14ac:dyDescent="0.2">
      <c r="A96" s="7"/>
      <c r="B96" s="7"/>
      <c r="C96" s="7"/>
      <c r="D96" s="7"/>
      <c r="E96" s="8"/>
      <c r="F96" s="11"/>
      <c r="G96" s="791">
        <f t="shared" si="2"/>
        <v>36</v>
      </c>
      <c r="H96" s="792"/>
      <c r="I96" s="793"/>
      <c r="J96" s="788"/>
      <c r="K96" s="789"/>
      <c r="L96" s="789"/>
      <c r="M96" s="789"/>
      <c r="N96" s="789"/>
      <c r="O96" s="789"/>
      <c r="P96" s="789"/>
      <c r="Q96" s="789"/>
      <c r="R96" s="789"/>
      <c r="S96" s="790"/>
      <c r="T96" s="774">
        <f t="shared" si="0"/>
        <v>0</v>
      </c>
      <c r="U96" s="775"/>
      <c r="V96" s="775"/>
      <c r="W96" s="775"/>
      <c r="X96" s="775"/>
      <c r="Y96" s="775"/>
      <c r="Z96" s="775"/>
      <c r="AA96" s="775"/>
      <c r="AB96" s="775"/>
      <c r="AC96" s="776"/>
      <c r="AD96" s="788"/>
      <c r="AE96" s="789"/>
      <c r="AF96" s="789"/>
      <c r="AG96" s="789"/>
      <c r="AH96" s="789"/>
      <c r="AI96" s="789"/>
      <c r="AJ96" s="789"/>
      <c r="AK96" s="789"/>
      <c r="AL96" s="789"/>
      <c r="AM96" s="790"/>
      <c r="AN96" s="774">
        <f t="shared" si="1"/>
        <v>0</v>
      </c>
      <c r="AO96" s="775"/>
      <c r="AP96" s="775"/>
      <c r="AQ96" s="775"/>
      <c r="AR96" s="775"/>
      <c r="AS96" s="775"/>
      <c r="AT96" s="775"/>
      <c r="AU96" s="775"/>
      <c r="AV96" s="775"/>
      <c r="AW96" s="776"/>
      <c r="AX96" s="58"/>
      <c r="AY96" s="11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DG96"/>
      <c r="DH96"/>
      <c r="DI96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</row>
    <row r="97" spans="1:156" s="10" customFormat="1" ht="11.1" customHeight="1" x14ac:dyDescent="0.2">
      <c r="A97" s="7"/>
      <c r="B97" s="7"/>
      <c r="C97" s="7"/>
      <c r="D97" s="7"/>
      <c r="E97" s="8"/>
      <c r="F97" s="11"/>
      <c r="G97" s="800" t="s">
        <v>162</v>
      </c>
      <c r="H97" s="801"/>
      <c r="I97" s="802"/>
      <c r="J97" s="797">
        <f>SUM(J60:S96)</f>
        <v>0</v>
      </c>
      <c r="K97" s="798"/>
      <c r="L97" s="798"/>
      <c r="M97" s="798"/>
      <c r="N97" s="798"/>
      <c r="O97" s="798"/>
      <c r="P97" s="798"/>
      <c r="Q97" s="798"/>
      <c r="R97" s="798"/>
      <c r="S97" s="799"/>
      <c r="T97" s="797">
        <f>MAX(T60:AC96)</f>
        <v>0</v>
      </c>
      <c r="U97" s="798"/>
      <c r="V97" s="798"/>
      <c r="W97" s="798"/>
      <c r="X97" s="798"/>
      <c r="Y97" s="798"/>
      <c r="Z97" s="798"/>
      <c r="AA97" s="798"/>
      <c r="AB97" s="798"/>
      <c r="AC97" s="799"/>
      <c r="AD97" s="797">
        <f>SUM(AD60:AM96)</f>
        <v>0</v>
      </c>
      <c r="AE97" s="798"/>
      <c r="AF97" s="798"/>
      <c r="AG97" s="798"/>
      <c r="AH97" s="798"/>
      <c r="AI97" s="798"/>
      <c r="AJ97" s="798"/>
      <c r="AK97" s="798"/>
      <c r="AL97" s="798"/>
      <c r="AM97" s="799"/>
      <c r="AN97" s="797">
        <f>MAX(AN60:AW96)</f>
        <v>0</v>
      </c>
      <c r="AO97" s="798"/>
      <c r="AP97" s="798"/>
      <c r="AQ97" s="798"/>
      <c r="AR97" s="798"/>
      <c r="AS97" s="798"/>
      <c r="AT97" s="798"/>
      <c r="AU97" s="798"/>
      <c r="AV97" s="798"/>
      <c r="AW97" s="799"/>
      <c r="AX97" s="11"/>
      <c r="AY97" s="11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</row>
    <row r="98" spans="1:156" s="10" customFormat="1" ht="3.95" customHeight="1" x14ac:dyDescent="0.2">
      <c r="A98" s="7"/>
      <c r="B98" s="7"/>
      <c r="C98" s="7"/>
      <c r="D98" s="7"/>
      <c r="E98" s="8" t="s">
        <v>34</v>
      </c>
      <c r="F98" s="49"/>
      <c r="AX98" s="11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</row>
    <row r="99" spans="1:156" s="10" customFormat="1" ht="11.1" customHeight="1" x14ac:dyDescent="0.2">
      <c r="A99" s="7"/>
      <c r="B99" s="7"/>
      <c r="C99" s="7"/>
      <c r="D99" s="7"/>
      <c r="E99" s="8"/>
      <c r="F99" s="11"/>
      <c r="G99" s="258" t="s">
        <v>423</v>
      </c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60"/>
      <c r="AX99" s="11"/>
      <c r="AY99" s="11"/>
      <c r="AZ99"/>
      <c r="BA99"/>
      <c r="BB99"/>
      <c r="BC99"/>
      <c r="BD99"/>
      <c r="BE99"/>
      <c r="BF99"/>
      <c r="BG99"/>
      <c r="BH99"/>
      <c r="BI99"/>
      <c r="BM99"/>
      <c r="BN99"/>
      <c r="BO99"/>
      <c r="BP99"/>
      <c r="BQ99"/>
      <c r="BR99"/>
      <c r="BS99"/>
      <c r="BT99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</row>
    <row r="100" spans="1:156" ht="11.1" customHeight="1" x14ac:dyDescent="0.2">
      <c r="A100" s="11"/>
      <c r="B100" s="11"/>
      <c r="C100" s="11"/>
      <c r="D100" s="11"/>
      <c r="E100" s="180"/>
      <c r="F100" s="40"/>
      <c r="G100" s="809"/>
      <c r="H100" s="810"/>
      <c r="I100" s="810"/>
      <c r="J100" s="810"/>
      <c r="K100" s="810"/>
      <c r="L100" s="810"/>
      <c r="M100" s="810"/>
      <c r="N100" s="810"/>
      <c r="O100" s="810"/>
      <c r="P100" s="810"/>
      <c r="Q100" s="810"/>
      <c r="R100" s="810"/>
      <c r="S100" s="810"/>
      <c r="T100" s="810"/>
      <c r="U100" s="810"/>
      <c r="V100" s="810"/>
      <c r="W100" s="810"/>
      <c r="X100" s="810"/>
      <c r="Y100" s="810"/>
      <c r="Z100" s="810"/>
      <c r="AA100" s="810"/>
      <c r="AB100" s="810"/>
      <c r="AC100" s="810"/>
      <c r="AD100" s="810"/>
      <c r="AE100" s="810"/>
      <c r="AF100" s="810"/>
      <c r="AG100" s="810"/>
      <c r="AH100" s="810"/>
      <c r="AI100" s="810"/>
      <c r="AJ100" s="810"/>
      <c r="AK100" s="810"/>
      <c r="AL100" s="810"/>
      <c r="AM100" s="810"/>
      <c r="AN100" s="810"/>
      <c r="AO100" s="810"/>
      <c r="AP100" s="810"/>
      <c r="AQ100" s="810"/>
      <c r="AR100" s="810"/>
      <c r="AS100" s="810"/>
      <c r="AT100" s="810"/>
      <c r="AU100" s="810"/>
      <c r="AV100" s="810"/>
      <c r="AW100" s="811"/>
      <c r="AY100" s="10"/>
      <c r="BA100" s="11"/>
      <c r="BB100" s="11"/>
      <c r="BC100" s="56"/>
      <c r="BD100" s="178"/>
      <c r="BE100" s="11"/>
      <c r="BF100" s="11"/>
      <c r="BG100" s="11"/>
      <c r="BH100" s="11"/>
      <c r="BI100" s="11"/>
      <c r="BM100"/>
      <c r="BN100"/>
      <c r="BO100"/>
      <c r="BP100"/>
      <c r="BQ100"/>
      <c r="BR100"/>
      <c r="BS100"/>
      <c r="BT100"/>
      <c r="BU100" s="11"/>
      <c r="CN100" s="11"/>
      <c r="CO100" s="11"/>
      <c r="DI100" s="11"/>
      <c r="DJ100" s="11"/>
      <c r="DK100" s="11"/>
      <c r="DL100" s="11"/>
    </row>
    <row r="101" spans="1:156" ht="11.1" customHeight="1" x14ac:dyDescent="0.2">
      <c r="A101" s="11"/>
      <c r="B101" s="11"/>
      <c r="C101" s="11"/>
      <c r="D101" s="11"/>
      <c r="E101" s="180"/>
      <c r="F101" s="40"/>
      <c r="G101" s="812"/>
      <c r="H101" s="813"/>
      <c r="I101" s="813"/>
      <c r="J101" s="813"/>
      <c r="K101" s="813"/>
      <c r="L101" s="813"/>
      <c r="M101" s="813"/>
      <c r="N101" s="813"/>
      <c r="O101" s="813"/>
      <c r="P101" s="813"/>
      <c r="Q101" s="813"/>
      <c r="R101" s="813"/>
      <c r="S101" s="813"/>
      <c r="T101" s="813"/>
      <c r="U101" s="813"/>
      <c r="V101" s="813"/>
      <c r="W101" s="813"/>
      <c r="X101" s="813"/>
      <c r="Y101" s="813"/>
      <c r="Z101" s="813"/>
      <c r="AA101" s="813"/>
      <c r="AB101" s="813"/>
      <c r="AC101" s="813"/>
      <c r="AD101" s="813"/>
      <c r="AE101" s="813"/>
      <c r="AF101" s="813"/>
      <c r="AG101" s="813"/>
      <c r="AH101" s="813"/>
      <c r="AI101" s="813"/>
      <c r="AJ101" s="813"/>
      <c r="AK101" s="813"/>
      <c r="AL101" s="813"/>
      <c r="AM101" s="813"/>
      <c r="AN101" s="813"/>
      <c r="AO101" s="813"/>
      <c r="AP101" s="813"/>
      <c r="AQ101" s="813"/>
      <c r="AR101" s="813"/>
      <c r="AS101" s="813"/>
      <c r="AT101" s="813"/>
      <c r="AU101" s="813"/>
      <c r="AV101" s="813"/>
      <c r="AW101" s="814"/>
      <c r="AY101" s="10"/>
      <c r="BA101" s="11"/>
      <c r="BB101" s="11"/>
      <c r="BC101" s="56"/>
      <c r="BD101" s="178"/>
      <c r="BE101" s="11"/>
      <c r="BF101" s="11"/>
      <c r="BG101" s="11"/>
      <c r="BH101" s="11"/>
      <c r="BI101" s="11"/>
      <c r="BM101"/>
      <c r="BN101"/>
      <c r="BO10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</row>
    <row r="102" spans="1:156" ht="11.1" customHeight="1" x14ac:dyDescent="0.2">
      <c r="A102" s="11"/>
      <c r="B102" s="11"/>
      <c r="C102" s="11"/>
      <c r="D102" s="11"/>
      <c r="E102" s="180"/>
      <c r="F102" s="40"/>
      <c r="G102" s="812"/>
      <c r="H102" s="813"/>
      <c r="I102" s="813"/>
      <c r="J102" s="813"/>
      <c r="K102" s="813"/>
      <c r="L102" s="813"/>
      <c r="M102" s="813"/>
      <c r="N102" s="813"/>
      <c r="O102" s="813"/>
      <c r="P102" s="813"/>
      <c r="Q102" s="813"/>
      <c r="R102" s="813"/>
      <c r="S102" s="813"/>
      <c r="T102" s="813"/>
      <c r="U102" s="813"/>
      <c r="V102" s="813"/>
      <c r="W102" s="813"/>
      <c r="X102" s="813"/>
      <c r="Y102" s="813"/>
      <c r="Z102" s="813"/>
      <c r="AA102" s="813"/>
      <c r="AB102" s="813"/>
      <c r="AC102" s="813"/>
      <c r="AD102" s="813"/>
      <c r="AE102" s="813"/>
      <c r="AF102" s="813"/>
      <c r="AG102" s="813"/>
      <c r="AH102" s="813"/>
      <c r="AI102" s="813"/>
      <c r="AJ102" s="813"/>
      <c r="AK102" s="813"/>
      <c r="AL102" s="813"/>
      <c r="AM102" s="813"/>
      <c r="AN102" s="813"/>
      <c r="AO102" s="813"/>
      <c r="AP102" s="813"/>
      <c r="AQ102" s="813"/>
      <c r="AR102" s="813"/>
      <c r="AS102" s="813"/>
      <c r="AT102" s="813"/>
      <c r="AU102" s="813"/>
      <c r="AV102" s="813"/>
      <c r="AW102" s="814"/>
      <c r="AY102" s="10"/>
      <c r="BA102" s="11"/>
      <c r="BB102" s="11"/>
      <c r="BC102" s="56"/>
      <c r="BD102" s="178"/>
      <c r="BE102" s="11"/>
      <c r="BF102" s="11"/>
      <c r="BG102" s="11"/>
      <c r="BH102" s="11"/>
      <c r="BI102" s="11"/>
      <c r="BM102"/>
      <c r="BN102"/>
      <c r="BO102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</row>
    <row r="103" spans="1:156" ht="11.1" customHeight="1" x14ac:dyDescent="0.2">
      <c r="A103" s="11"/>
      <c r="B103" s="11"/>
      <c r="C103" s="11"/>
      <c r="D103" s="11"/>
      <c r="E103" s="180"/>
      <c r="F103" s="40"/>
      <c r="G103" s="815"/>
      <c r="H103" s="816"/>
      <c r="I103" s="816"/>
      <c r="J103" s="816"/>
      <c r="K103" s="816"/>
      <c r="L103" s="816"/>
      <c r="M103" s="816"/>
      <c r="N103" s="816"/>
      <c r="O103" s="816"/>
      <c r="P103" s="816"/>
      <c r="Q103" s="816"/>
      <c r="R103" s="816"/>
      <c r="S103" s="816"/>
      <c r="T103" s="816"/>
      <c r="U103" s="816"/>
      <c r="V103" s="816"/>
      <c r="W103" s="816"/>
      <c r="X103" s="816"/>
      <c r="Y103" s="816"/>
      <c r="Z103" s="816"/>
      <c r="AA103" s="816"/>
      <c r="AB103" s="816"/>
      <c r="AC103" s="816"/>
      <c r="AD103" s="816"/>
      <c r="AE103" s="816"/>
      <c r="AF103" s="816"/>
      <c r="AG103" s="816"/>
      <c r="AH103" s="816"/>
      <c r="AI103" s="816"/>
      <c r="AJ103" s="816"/>
      <c r="AK103" s="816"/>
      <c r="AL103" s="816"/>
      <c r="AM103" s="816"/>
      <c r="AN103" s="816"/>
      <c r="AO103" s="816"/>
      <c r="AP103" s="816"/>
      <c r="AQ103" s="816"/>
      <c r="AR103" s="816"/>
      <c r="AS103" s="816"/>
      <c r="AT103" s="816"/>
      <c r="AU103" s="816"/>
      <c r="AV103" s="816"/>
      <c r="AW103" s="817"/>
      <c r="AY103" s="10"/>
      <c r="BA103" s="11"/>
      <c r="BB103" s="11"/>
      <c r="BC103" s="56"/>
      <c r="BD103" s="178"/>
      <c r="BE103" s="11"/>
      <c r="BF103" s="11"/>
      <c r="BG103" s="11"/>
      <c r="BH103" s="11"/>
      <c r="BI103" s="11"/>
      <c r="BM103"/>
      <c r="BN103"/>
      <c r="BO103"/>
      <c r="BU103" s="11"/>
      <c r="BV103" s="11"/>
      <c r="BW103" s="11"/>
      <c r="BX103" s="11"/>
      <c r="BY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</row>
    <row r="104" spans="1:156" s="10" customFormat="1" ht="10.5" customHeight="1" x14ac:dyDescent="0.2">
      <c r="A104" s="7"/>
      <c r="B104" s="7"/>
      <c r="C104" s="7"/>
      <c r="D104" s="7"/>
      <c r="E104" s="8" t="s">
        <v>34</v>
      </c>
      <c r="F104" s="49"/>
      <c r="AX104" s="11"/>
      <c r="AZ104"/>
      <c r="BA104"/>
      <c r="BB104"/>
      <c r="BC104"/>
      <c r="BD104"/>
      <c r="BE104"/>
      <c r="BF104"/>
      <c r="BG104"/>
      <c r="BH104"/>
      <c r="BI104"/>
      <c r="BM104"/>
      <c r="BN104"/>
      <c r="BO104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</row>
    <row r="105" spans="1:156" ht="11.1" customHeight="1" thickBot="1" x14ac:dyDescent="0.25">
      <c r="F105" s="43"/>
      <c r="G105" s="44" t="s">
        <v>382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5"/>
      <c r="AZ105" s="11"/>
      <c r="BA105"/>
      <c r="BB105"/>
      <c r="BC105"/>
      <c r="BD105"/>
      <c r="BE105"/>
      <c r="BF105"/>
      <c r="BG105" s="51"/>
      <c r="BH105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</row>
    <row r="106" spans="1:156" ht="3.95" customHeight="1" x14ac:dyDescent="0.2">
      <c r="E106" s="8" t="s">
        <v>34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40"/>
      <c r="AY106" s="10"/>
      <c r="BA106"/>
      <c r="BB106"/>
      <c r="BC106"/>
      <c r="BD106"/>
      <c r="BE106"/>
      <c r="BF106"/>
      <c r="BG106"/>
      <c r="BH106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</row>
    <row r="107" spans="1:156" ht="11.1" customHeight="1" x14ac:dyDescent="0.2">
      <c r="F107" s="49"/>
      <c r="G107" s="264" t="s">
        <v>181</v>
      </c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6"/>
      <c r="AB107"/>
      <c r="AC107" s="264" t="s">
        <v>181</v>
      </c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6"/>
      <c r="AY107" s="10"/>
      <c r="BA107"/>
      <c r="BB107"/>
      <c r="BC107"/>
      <c r="BD107"/>
      <c r="BE107"/>
      <c r="BF107"/>
      <c r="BG107" s="51"/>
      <c r="BH107"/>
      <c r="BI107" s="11"/>
      <c r="BJ107" s="178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</row>
    <row r="108" spans="1:156" ht="11.1" customHeight="1" x14ac:dyDescent="0.2">
      <c r="F108" s="49"/>
      <c r="G108" s="267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9"/>
      <c r="AB108"/>
      <c r="AC108" s="267"/>
      <c r="AD108" s="268"/>
      <c r="AE108" s="268"/>
      <c r="AF108" s="268"/>
      <c r="AG108" s="268"/>
      <c r="AH108" s="268"/>
      <c r="AI108" s="268"/>
      <c r="AJ108" s="268"/>
      <c r="AK108" s="268"/>
      <c r="AL108" s="268"/>
      <c r="AM108" s="268"/>
      <c r="AN108" s="268"/>
      <c r="AO108" s="268"/>
      <c r="AP108" s="268"/>
      <c r="AQ108" s="268"/>
      <c r="AR108" s="268"/>
      <c r="AS108" s="268"/>
      <c r="AT108" s="268"/>
      <c r="AU108" s="268"/>
      <c r="AV108" s="268"/>
      <c r="AW108" s="269"/>
      <c r="AY108" s="10"/>
      <c r="BA108"/>
      <c r="BB108"/>
      <c r="BC108"/>
      <c r="BD108"/>
      <c r="BE108"/>
      <c r="BF108"/>
      <c r="BG108" s="51"/>
      <c r="BH108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</row>
    <row r="109" spans="1:156" ht="11.1" customHeight="1" x14ac:dyDescent="0.2">
      <c r="F109" s="49"/>
      <c r="G109" s="267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9"/>
      <c r="AB109"/>
      <c r="AC109" s="267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9"/>
      <c r="AY109" s="10"/>
      <c r="BA109"/>
      <c r="BB109"/>
      <c r="BC109"/>
      <c r="BD109"/>
      <c r="BE109"/>
      <c r="BF109"/>
      <c r="BG109" s="51"/>
      <c r="BH109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</row>
    <row r="110" spans="1:156" ht="11.1" customHeight="1" x14ac:dyDescent="0.2">
      <c r="F110" s="49"/>
      <c r="G110" s="267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9"/>
      <c r="AB110"/>
      <c r="AC110" s="267"/>
      <c r="AD110" s="268"/>
      <c r="AE110" s="268"/>
      <c r="AF110" s="268"/>
      <c r="AG110" s="268"/>
      <c r="AH110" s="268"/>
      <c r="AI110" s="268"/>
      <c r="AJ110" s="268"/>
      <c r="AK110" s="268"/>
      <c r="AL110" s="268"/>
      <c r="AM110" s="268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9"/>
      <c r="AY110" s="10"/>
      <c r="BA110"/>
      <c r="BB110"/>
      <c r="BC110"/>
      <c r="BD110"/>
      <c r="BE110"/>
      <c r="BF110"/>
      <c r="BG110"/>
      <c r="BH110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</row>
    <row r="111" spans="1:156" ht="11.1" customHeight="1" x14ac:dyDescent="0.2">
      <c r="F111" s="49"/>
      <c r="G111" s="267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9"/>
      <c r="AB111"/>
      <c r="AC111" s="267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9"/>
      <c r="AY111" s="10"/>
      <c r="BA111"/>
      <c r="BB111"/>
      <c r="BC111"/>
      <c r="BD111"/>
      <c r="BE111"/>
      <c r="BF111"/>
      <c r="BG111" s="50"/>
      <c r="BH1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</row>
    <row r="112" spans="1:156" ht="11.1" customHeight="1" x14ac:dyDescent="0.2">
      <c r="F112" s="49"/>
      <c r="G112" s="267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9"/>
      <c r="AB112"/>
      <c r="AC112" s="267"/>
      <c r="AD112" s="268"/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9"/>
      <c r="AY112" s="10"/>
      <c r="BA112"/>
      <c r="BB112" s="50"/>
      <c r="BC112"/>
      <c r="BD112"/>
      <c r="BE112"/>
      <c r="BF112"/>
      <c r="BG112" s="50"/>
      <c r="BH112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</row>
    <row r="113" spans="5:116" ht="11.1" customHeight="1" x14ac:dyDescent="0.2">
      <c r="F113" s="49"/>
      <c r="G113" s="267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9"/>
      <c r="AB113"/>
      <c r="AC113" s="267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9"/>
      <c r="AY113" s="10"/>
      <c r="BA113"/>
      <c r="BB113"/>
      <c r="BC113"/>
      <c r="BD113"/>
      <c r="BE113"/>
      <c r="BF113"/>
      <c r="BG113"/>
      <c r="BH113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</row>
    <row r="114" spans="5:116" ht="11.1" customHeight="1" x14ac:dyDescent="0.2">
      <c r="F114" s="49"/>
      <c r="G114" s="267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9"/>
      <c r="AB114"/>
      <c r="AC114" s="267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9"/>
      <c r="AY114" s="10"/>
      <c r="BA114"/>
      <c r="BB114"/>
      <c r="BC114"/>
      <c r="BD114"/>
      <c r="BE114"/>
      <c r="BF114"/>
      <c r="BG114"/>
      <c r="BH114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</row>
    <row r="115" spans="5:116" ht="11.1" customHeight="1" x14ac:dyDescent="0.2">
      <c r="F115" s="49"/>
      <c r="G115" s="267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9"/>
      <c r="AB115"/>
      <c r="AC115" s="267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9"/>
      <c r="AY115" s="10"/>
      <c r="BA115"/>
      <c r="BB115"/>
      <c r="BC115"/>
      <c r="BD115"/>
      <c r="BE115"/>
      <c r="BF115"/>
      <c r="BG115"/>
      <c r="BH115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</row>
    <row r="116" spans="5:116" ht="11.1" customHeight="1" x14ac:dyDescent="0.2">
      <c r="F116" s="49"/>
      <c r="G116" s="267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9"/>
      <c r="AB116"/>
      <c r="AC116" s="267"/>
      <c r="AD116" s="268"/>
      <c r="AE116" s="268"/>
      <c r="AF116" s="268"/>
      <c r="AG116" s="268"/>
      <c r="AH116" s="268"/>
      <c r="AI116" s="268"/>
      <c r="AJ116" s="268"/>
      <c r="AK116" s="268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9"/>
      <c r="AY116" s="10"/>
      <c r="BA116"/>
      <c r="BB116"/>
      <c r="BC116"/>
      <c r="BD116"/>
      <c r="BE116"/>
      <c r="BF116"/>
      <c r="BG116"/>
      <c r="BH116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</row>
    <row r="117" spans="5:116" ht="11.1" customHeight="1" x14ac:dyDescent="0.2">
      <c r="F117" s="49"/>
      <c r="G117" s="267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9"/>
      <c r="AB117"/>
      <c r="AC117" s="267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9"/>
      <c r="AY117" s="10"/>
      <c r="BA117"/>
      <c r="BB117"/>
      <c r="BC117"/>
      <c r="BD117"/>
      <c r="BE117"/>
      <c r="BF117"/>
      <c r="BG117"/>
      <c r="BH117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</row>
    <row r="118" spans="5:116" ht="11.1" customHeight="1" x14ac:dyDescent="0.2">
      <c r="F118" s="49"/>
      <c r="G118" s="267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9"/>
      <c r="AB118"/>
      <c r="AC118" s="267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8"/>
      <c r="AW118" s="269"/>
      <c r="AY118" s="10"/>
      <c r="BA118"/>
      <c r="BB118"/>
      <c r="BC118"/>
      <c r="BD118"/>
      <c r="BE118"/>
      <c r="BF118"/>
      <c r="BG118"/>
      <c r="BH118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</row>
    <row r="119" spans="5:116" ht="11.1" customHeight="1" x14ac:dyDescent="0.2">
      <c r="F119" s="49"/>
      <c r="G119" s="267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9"/>
      <c r="AB119"/>
      <c r="AC119" s="267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9"/>
      <c r="AY119" s="10"/>
      <c r="BA119"/>
      <c r="BB119"/>
      <c r="BC119"/>
      <c r="BD119"/>
      <c r="BE119"/>
      <c r="BF119"/>
      <c r="BG119"/>
      <c r="BH119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</row>
    <row r="120" spans="5:116" ht="11.1" customHeight="1" x14ac:dyDescent="0.2">
      <c r="F120" s="49"/>
      <c r="G120" s="267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9"/>
      <c r="AB120"/>
      <c r="AC120" s="267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9"/>
      <c r="AY120" s="10"/>
      <c r="BA120"/>
      <c r="BB120"/>
      <c r="BC120"/>
      <c r="BD120"/>
      <c r="BE120"/>
      <c r="BF120"/>
      <c r="BG120"/>
      <c r="BH120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</row>
    <row r="121" spans="5:116" ht="11.1" customHeight="1" x14ac:dyDescent="0.2">
      <c r="F121" s="49"/>
      <c r="G121" s="267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9"/>
      <c r="AB121"/>
      <c r="AC121" s="267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9"/>
      <c r="AY121" s="10"/>
      <c r="BA121"/>
      <c r="BB121"/>
      <c r="BC121"/>
      <c r="BD121"/>
      <c r="BE121"/>
      <c r="BF121"/>
      <c r="BG121"/>
      <c r="BH12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</row>
    <row r="122" spans="5:116" ht="11.1" customHeight="1" x14ac:dyDescent="0.2">
      <c r="F122" s="49"/>
      <c r="G122" s="270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2"/>
      <c r="AB122"/>
      <c r="AC122" s="270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2"/>
      <c r="AY122" s="10"/>
      <c r="BA122"/>
      <c r="BB122"/>
      <c r="BC122"/>
      <c r="BD122"/>
      <c r="BE122"/>
      <c r="BF122"/>
      <c r="BG122"/>
      <c r="BH122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</row>
    <row r="123" spans="5:116" ht="11.1" hidden="1" customHeight="1" x14ac:dyDescent="0.2">
      <c r="F123" s="49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Y123" s="10"/>
      <c r="BA123"/>
      <c r="BB123"/>
      <c r="BC123"/>
      <c r="BD123"/>
      <c r="BE123"/>
      <c r="BF123"/>
      <c r="BG123"/>
      <c r="BH123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</row>
    <row r="124" spans="5:116" ht="11.1" hidden="1" customHeight="1" thickBot="1" x14ac:dyDescent="0.25">
      <c r="F124" s="43"/>
      <c r="G124" s="44" t="s">
        <v>382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5"/>
      <c r="AZ124" s="11"/>
      <c r="BA124"/>
      <c r="BB124"/>
      <c r="BC124"/>
      <c r="BD124"/>
      <c r="BE124"/>
      <c r="BF124"/>
      <c r="BG124" s="51"/>
      <c r="BH124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</row>
    <row r="125" spans="5:116" ht="3.95" customHeight="1" x14ac:dyDescent="0.2">
      <c r="E125" s="8" t="s">
        <v>34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40"/>
      <c r="AY125" s="10"/>
      <c r="BA125"/>
      <c r="BB125"/>
      <c r="BC125"/>
      <c r="BD125"/>
      <c r="BE125"/>
      <c r="BF125"/>
      <c r="BG125"/>
      <c r="BH125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</row>
    <row r="126" spans="5:116" ht="11.1" customHeight="1" x14ac:dyDescent="0.2">
      <c r="F126" s="49"/>
      <c r="G126" s="264" t="s">
        <v>181</v>
      </c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6"/>
      <c r="AB126"/>
      <c r="AC126" s="264" t="s">
        <v>181</v>
      </c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6"/>
      <c r="AY126" s="10"/>
      <c r="BA126"/>
      <c r="BB126"/>
      <c r="BC126"/>
      <c r="BD126"/>
      <c r="BE126"/>
      <c r="BF126"/>
      <c r="BG126"/>
      <c r="BH126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</row>
    <row r="127" spans="5:116" ht="11.1" customHeight="1" x14ac:dyDescent="0.2">
      <c r="F127" s="49"/>
      <c r="G127" s="267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9"/>
      <c r="AB127"/>
      <c r="AC127" s="267"/>
      <c r="AD127" s="268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9"/>
      <c r="AY127" s="10"/>
      <c r="BA127"/>
      <c r="BB127"/>
      <c r="BC127"/>
      <c r="BD127"/>
      <c r="BE127"/>
      <c r="BF127"/>
      <c r="BG127"/>
      <c r="BH127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</row>
    <row r="128" spans="5:116" ht="11.1" customHeight="1" x14ac:dyDescent="0.2">
      <c r="F128" s="49"/>
      <c r="G128" s="267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9"/>
      <c r="AB128"/>
      <c r="AC128" s="267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9"/>
      <c r="AY128" s="10"/>
      <c r="BA128"/>
      <c r="BB128"/>
      <c r="BC128"/>
      <c r="BD128"/>
      <c r="BE128"/>
      <c r="BF128"/>
      <c r="BG128"/>
      <c r="BH128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</row>
    <row r="129" spans="6:116" ht="11.1" customHeight="1" x14ac:dyDescent="0.2">
      <c r="F129" s="49"/>
      <c r="G129" s="267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9"/>
      <c r="AB129"/>
      <c r="AC129" s="267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9"/>
      <c r="AY129" s="10"/>
      <c r="BA129"/>
      <c r="BB129"/>
      <c r="BC129"/>
      <c r="BD129"/>
      <c r="BE129"/>
      <c r="BF129"/>
      <c r="BG129"/>
      <c r="BH129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</row>
    <row r="130" spans="6:116" ht="11.1" customHeight="1" x14ac:dyDescent="0.2">
      <c r="F130" s="49"/>
      <c r="G130" s="267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9"/>
      <c r="AB130"/>
      <c r="AC130" s="267"/>
      <c r="AD130" s="268"/>
      <c r="AE130" s="268"/>
      <c r="AF130" s="268"/>
      <c r="AG130" s="268"/>
      <c r="AH130" s="268"/>
      <c r="AI130" s="268"/>
      <c r="AJ130" s="268"/>
      <c r="AK130" s="268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9"/>
      <c r="AY130" s="10"/>
      <c r="BA130"/>
      <c r="BB130"/>
      <c r="BC130"/>
      <c r="BD130"/>
      <c r="BE130"/>
      <c r="BF130"/>
      <c r="BG130"/>
      <c r="BH130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</row>
    <row r="131" spans="6:116" ht="11.1" customHeight="1" x14ac:dyDescent="0.2">
      <c r="F131" s="49"/>
      <c r="G131" s="267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9"/>
      <c r="AB131"/>
      <c r="AC131" s="267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9"/>
      <c r="AY131" s="10"/>
      <c r="BA131"/>
      <c r="BB131"/>
      <c r="BC131"/>
      <c r="BD131"/>
      <c r="BE131"/>
      <c r="BF131"/>
      <c r="BG131"/>
      <c r="BH13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</row>
    <row r="132" spans="6:116" ht="11.1" customHeight="1" x14ac:dyDescent="0.2">
      <c r="F132" s="49"/>
      <c r="G132" s="267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9"/>
      <c r="AB132"/>
      <c r="AC132" s="267"/>
      <c r="AD132" s="268"/>
      <c r="AE132" s="268"/>
      <c r="AF132" s="268"/>
      <c r="AG132" s="268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9"/>
      <c r="AY132" s="10"/>
      <c r="BA132"/>
      <c r="BB132"/>
      <c r="BC132"/>
      <c r="BD132"/>
      <c r="BE132"/>
      <c r="BF132"/>
      <c r="BG132"/>
      <c r="BH132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</row>
    <row r="133" spans="6:116" ht="11.1" customHeight="1" x14ac:dyDescent="0.2">
      <c r="F133" s="49"/>
      <c r="G133" s="267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9"/>
      <c r="AB133"/>
      <c r="AC133" s="267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9"/>
      <c r="AY133" s="10"/>
      <c r="BA133"/>
      <c r="BB133"/>
      <c r="BC133"/>
      <c r="BD133"/>
      <c r="BE133"/>
      <c r="BF133"/>
      <c r="BG133"/>
      <c r="BH133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</row>
    <row r="134" spans="6:116" ht="11.1" customHeight="1" x14ac:dyDescent="0.2">
      <c r="F134" s="49"/>
      <c r="G134" s="267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9"/>
      <c r="AB134"/>
      <c r="AC134" s="267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9"/>
      <c r="AY134" s="10"/>
      <c r="BA134"/>
      <c r="BB134"/>
      <c r="BC134"/>
      <c r="BD134"/>
      <c r="BE134"/>
      <c r="BF134"/>
      <c r="BG134"/>
      <c r="BH134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</row>
    <row r="135" spans="6:116" ht="11.1" customHeight="1" x14ac:dyDescent="0.2">
      <c r="F135" s="49"/>
      <c r="G135" s="267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9"/>
      <c r="AB135"/>
      <c r="AC135" s="267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9"/>
      <c r="AY135" s="10"/>
      <c r="BA135"/>
      <c r="BB135"/>
      <c r="BC135"/>
      <c r="BD135"/>
      <c r="BE135"/>
      <c r="BF135"/>
      <c r="BG135"/>
      <c r="BH135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</row>
    <row r="136" spans="6:116" ht="11.1" customHeight="1" x14ac:dyDescent="0.2">
      <c r="F136" s="49"/>
      <c r="G136" s="267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9"/>
      <c r="AB136"/>
      <c r="AC136" s="267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9"/>
      <c r="AY136" s="10"/>
      <c r="BA136"/>
      <c r="BB136"/>
      <c r="BC136"/>
      <c r="BD136"/>
      <c r="BE136"/>
      <c r="BF136"/>
      <c r="BG136"/>
      <c r="BH136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</row>
    <row r="137" spans="6:116" ht="11.1" customHeight="1" x14ac:dyDescent="0.2">
      <c r="F137" s="49"/>
      <c r="G137" s="267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9"/>
      <c r="AB137"/>
      <c r="AC137" s="267"/>
      <c r="AD137" s="268"/>
      <c r="AE137" s="268"/>
      <c r="AF137" s="268"/>
      <c r="AG137" s="268"/>
      <c r="AH137" s="268"/>
      <c r="AI137" s="268"/>
      <c r="AJ137" s="268"/>
      <c r="AK137" s="268"/>
      <c r="AL137" s="268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9"/>
      <c r="AY137" s="10"/>
      <c r="BA137"/>
      <c r="BB137"/>
      <c r="BC137"/>
      <c r="BD137"/>
      <c r="BE137"/>
      <c r="BF137"/>
      <c r="BG137"/>
      <c r="BH137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</row>
    <row r="138" spans="6:116" ht="11.1" customHeight="1" x14ac:dyDescent="0.2">
      <c r="F138" s="49"/>
      <c r="G138" s="267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9"/>
      <c r="AB138"/>
      <c r="AC138" s="267"/>
      <c r="AD138" s="268"/>
      <c r="AE138" s="268"/>
      <c r="AF138" s="268"/>
      <c r="AG138" s="268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9"/>
      <c r="AY138" s="10"/>
      <c r="BA138"/>
      <c r="BB138"/>
      <c r="BC138"/>
      <c r="BD138"/>
      <c r="BE138"/>
      <c r="BF138"/>
      <c r="BG138"/>
      <c r="BH138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</row>
    <row r="139" spans="6:116" ht="11.1" customHeight="1" x14ac:dyDescent="0.2">
      <c r="F139" s="49"/>
      <c r="G139" s="267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9"/>
      <c r="AB139"/>
      <c r="AC139" s="267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9"/>
      <c r="AY139" s="10"/>
      <c r="BA139"/>
      <c r="BB139"/>
      <c r="BC139"/>
      <c r="BD139"/>
      <c r="BE139"/>
      <c r="BF139"/>
      <c r="BG139"/>
      <c r="BH139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</row>
    <row r="140" spans="6:116" ht="11.1" customHeight="1" x14ac:dyDescent="0.2">
      <c r="F140" s="49"/>
      <c r="G140" s="267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9"/>
      <c r="AB140"/>
      <c r="AC140" s="267"/>
      <c r="AD140" s="268"/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269"/>
      <c r="AY140" s="10"/>
      <c r="BA140"/>
      <c r="BB140"/>
      <c r="BC140"/>
      <c r="BD140"/>
      <c r="BE140"/>
      <c r="BF140"/>
      <c r="BG140"/>
      <c r="BH140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</row>
    <row r="141" spans="6:116" ht="11.1" customHeight="1" x14ac:dyDescent="0.2">
      <c r="F141" s="49"/>
      <c r="G141" s="270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2"/>
      <c r="AB141"/>
      <c r="AC141" s="270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2"/>
      <c r="AY141" s="10"/>
      <c r="BA141"/>
      <c r="BB141"/>
      <c r="BC141"/>
      <c r="BD141"/>
      <c r="BE141"/>
      <c r="BF141"/>
      <c r="BG141"/>
      <c r="BH14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</row>
    <row r="142" spans="6:116" ht="11.1" customHeight="1" x14ac:dyDescent="0.2">
      <c r="F142" s="49"/>
      <c r="G142" s="161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2"/>
      <c r="AB142"/>
      <c r="AC142" s="161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2"/>
      <c r="AY142" s="10"/>
      <c r="BA142"/>
      <c r="BB142"/>
      <c r="BC142"/>
      <c r="BD142"/>
      <c r="BE142"/>
      <c r="BF142"/>
      <c r="BG142"/>
      <c r="BH142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</row>
    <row r="143" spans="6:116" ht="11.1" customHeight="1" x14ac:dyDescent="0.2">
      <c r="F143" s="49"/>
      <c r="G143" s="264" t="s">
        <v>181</v>
      </c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6"/>
      <c r="AB143"/>
      <c r="AC143" s="264" t="s">
        <v>181</v>
      </c>
      <c r="AD143" s="818"/>
      <c r="AE143" s="818"/>
      <c r="AF143" s="818"/>
      <c r="AG143" s="818"/>
      <c r="AH143" s="818"/>
      <c r="AI143" s="818"/>
      <c r="AJ143" s="818"/>
      <c r="AK143" s="818"/>
      <c r="AL143" s="818"/>
      <c r="AM143" s="818"/>
      <c r="AN143" s="818"/>
      <c r="AO143" s="818"/>
      <c r="AP143" s="818"/>
      <c r="AQ143" s="818"/>
      <c r="AR143" s="818"/>
      <c r="AS143" s="818"/>
      <c r="AT143" s="818"/>
      <c r="AU143" s="818"/>
      <c r="AV143" s="818"/>
      <c r="AW143" s="819"/>
      <c r="AY143" s="10"/>
      <c r="BA143"/>
      <c r="BB143"/>
      <c r="BC143"/>
      <c r="BD143"/>
      <c r="BE143"/>
      <c r="BF143"/>
      <c r="BG143"/>
      <c r="BH143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</row>
    <row r="144" spans="6:116" ht="11.1" customHeight="1" x14ac:dyDescent="0.2">
      <c r="F144" s="49"/>
      <c r="G144" s="267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9"/>
      <c r="AB144"/>
      <c r="AC144" s="820"/>
      <c r="AD144" s="821"/>
      <c r="AE144" s="821"/>
      <c r="AF144" s="821"/>
      <c r="AG144" s="821"/>
      <c r="AH144" s="821"/>
      <c r="AI144" s="821"/>
      <c r="AJ144" s="821"/>
      <c r="AK144" s="821"/>
      <c r="AL144" s="821"/>
      <c r="AM144" s="821"/>
      <c r="AN144" s="821"/>
      <c r="AO144" s="821"/>
      <c r="AP144" s="821"/>
      <c r="AQ144" s="821"/>
      <c r="AR144" s="821"/>
      <c r="AS144" s="821"/>
      <c r="AT144" s="821"/>
      <c r="AU144" s="821"/>
      <c r="AV144" s="821"/>
      <c r="AW144" s="822"/>
      <c r="AY144" s="10"/>
      <c r="BA144"/>
      <c r="BB144"/>
      <c r="BC144"/>
      <c r="BD144"/>
      <c r="BE144"/>
      <c r="BF144"/>
      <c r="BG144"/>
      <c r="BH144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</row>
    <row r="145" spans="5:116" ht="11.1" customHeight="1" x14ac:dyDescent="0.2">
      <c r="F145" s="49"/>
      <c r="G145" s="267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9"/>
      <c r="AB145"/>
      <c r="AC145" s="820"/>
      <c r="AD145" s="821"/>
      <c r="AE145" s="821"/>
      <c r="AF145" s="821"/>
      <c r="AG145" s="821"/>
      <c r="AH145" s="821"/>
      <c r="AI145" s="821"/>
      <c r="AJ145" s="821"/>
      <c r="AK145" s="821"/>
      <c r="AL145" s="821"/>
      <c r="AM145" s="821"/>
      <c r="AN145" s="821"/>
      <c r="AO145" s="821"/>
      <c r="AP145" s="821"/>
      <c r="AQ145" s="821"/>
      <c r="AR145" s="821"/>
      <c r="AS145" s="821"/>
      <c r="AT145" s="821"/>
      <c r="AU145" s="821"/>
      <c r="AV145" s="821"/>
      <c r="AW145" s="822"/>
      <c r="AY145" s="10"/>
      <c r="BA145"/>
      <c r="BB145"/>
      <c r="BC145"/>
      <c r="BD145"/>
      <c r="BE145"/>
      <c r="BF145"/>
      <c r="BG145"/>
      <c r="BH145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</row>
    <row r="146" spans="5:116" ht="11.1" customHeight="1" x14ac:dyDescent="0.2">
      <c r="F146" s="49"/>
      <c r="G146" s="267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9"/>
      <c r="AB146"/>
      <c r="AC146" s="820"/>
      <c r="AD146" s="821"/>
      <c r="AE146" s="821"/>
      <c r="AF146" s="821"/>
      <c r="AG146" s="821"/>
      <c r="AH146" s="821"/>
      <c r="AI146" s="821"/>
      <c r="AJ146" s="821"/>
      <c r="AK146" s="821"/>
      <c r="AL146" s="821"/>
      <c r="AM146" s="821"/>
      <c r="AN146" s="821"/>
      <c r="AO146" s="821"/>
      <c r="AP146" s="821"/>
      <c r="AQ146" s="821"/>
      <c r="AR146" s="821"/>
      <c r="AS146" s="821"/>
      <c r="AT146" s="821"/>
      <c r="AU146" s="821"/>
      <c r="AV146" s="821"/>
      <c r="AW146" s="822"/>
      <c r="AY146" s="10"/>
      <c r="BA146"/>
      <c r="BB146"/>
      <c r="BC146"/>
      <c r="BD146"/>
      <c r="BE146"/>
      <c r="BF146"/>
      <c r="BG146"/>
      <c r="BH146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</row>
    <row r="147" spans="5:116" ht="11.1" customHeight="1" x14ac:dyDescent="0.2">
      <c r="F147" s="49"/>
      <c r="G147" s="267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9"/>
      <c r="AB147"/>
      <c r="AC147" s="820"/>
      <c r="AD147" s="821"/>
      <c r="AE147" s="821"/>
      <c r="AF147" s="821"/>
      <c r="AG147" s="821"/>
      <c r="AH147" s="821"/>
      <c r="AI147" s="821"/>
      <c r="AJ147" s="821"/>
      <c r="AK147" s="821"/>
      <c r="AL147" s="821"/>
      <c r="AM147" s="821"/>
      <c r="AN147" s="821"/>
      <c r="AO147" s="821"/>
      <c r="AP147" s="821"/>
      <c r="AQ147" s="821"/>
      <c r="AR147" s="821"/>
      <c r="AS147" s="821"/>
      <c r="AT147" s="821"/>
      <c r="AU147" s="821"/>
      <c r="AV147" s="821"/>
      <c r="AW147" s="822"/>
      <c r="AY147" s="10"/>
      <c r="BA147"/>
      <c r="BB147"/>
      <c r="BC147"/>
      <c r="BD147"/>
      <c r="BE147"/>
      <c r="BF147"/>
      <c r="BG147"/>
      <c r="BH147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</row>
    <row r="148" spans="5:116" ht="11.1" customHeight="1" x14ac:dyDescent="0.2">
      <c r="F148" s="49"/>
      <c r="G148" s="267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9"/>
      <c r="AB148"/>
      <c r="AC148" s="820"/>
      <c r="AD148" s="821"/>
      <c r="AE148" s="821"/>
      <c r="AF148" s="821"/>
      <c r="AG148" s="821"/>
      <c r="AH148" s="821"/>
      <c r="AI148" s="821"/>
      <c r="AJ148" s="821"/>
      <c r="AK148" s="821"/>
      <c r="AL148" s="821"/>
      <c r="AM148" s="821"/>
      <c r="AN148" s="821"/>
      <c r="AO148" s="821"/>
      <c r="AP148" s="821"/>
      <c r="AQ148" s="821"/>
      <c r="AR148" s="821"/>
      <c r="AS148" s="821"/>
      <c r="AT148" s="821"/>
      <c r="AU148" s="821"/>
      <c r="AV148" s="821"/>
      <c r="AW148" s="822"/>
      <c r="AY148" s="10"/>
      <c r="BA148"/>
      <c r="BB148"/>
      <c r="BC148"/>
      <c r="BD148"/>
      <c r="BE148"/>
      <c r="BF148"/>
      <c r="BG148"/>
      <c r="BH148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</row>
    <row r="149" spans="5:116" ht="11.1" customHeight="1" x14ac:dyDescent="0.2">
      <c r="F149" s="49"/>
      <c r="G149" s="267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9"/>
      <c r="AB149"/>
      <c r="AC149" s="820"/>
      <c r="AD149" s="821"/>
      <c r="AE149" s="821"/>
      <c r="AF149" s="821"/>
      <c r="AG149" s="821"/>
      <c r="AH149" s="821"/>
      <c r="AI149" s="821"/>
      <c r="AJ149" s="821"/>
      <c r="AK149" s="821"/>
      <c r="AL149" s="821"/>
      <c r="AM149" s="821"/>
      <c r="AN149" s="821"/>
      <c r="AO149" s="821"/>
      <c r="AP149" s="821"/>
      <c r="AQ149" s="821"/>
      <c r="AR149" s="821"/>
      <c r="AS149" s="821"/>
      <c r="AT149" s="821"/>
      <c r="AU149" s="821"/>
      <c r="AV149" s="821"/>
      <c r="AW149" s="822"/>
      <c r="AY149" s="10"/>
      <c r="BA149"/>
      <c r="BB149"/>
      <c r="BC149"/>
      <c r="BD149"/>
      <c r="BE149"/>
      <c r="BF149"/>
      <c r="BG149"/>
      <c r="BH149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</row>
    <row r="150" spans="5:116" ht="11.1" customHeight="1" x14ac:dyDescent="0.2">
      <c r="F150" s="49"/>
      <c r="G150" s="267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9"/>
      <c r="AB150"/>
      <c r="AC150" s="820"/>
      <c r="AD150" s="821"/>
      <c r="AE150" s="821"/>
      <c r="AF150" s="821"/>
      <c r="AG150" s="821"/>
      <c r="AH150" s="821"/>
      <c r="AI150" s="821"/>
      <c r="AJ150" s="821"/>
      <c r="AK150" s="821"/>
      <c r="AL150" s="821"/>
      <c r="AM150" s="821"/>
      <c r="AN150" s="821"/>
      <c r="AO150" s="821"/>
      <c r="AP150" s="821"/>
      <c r="AQ150" s="821"/>
      <c r="AR150" s="821"/>
      <c r="AS150" s="821"/>
      <c r="AT150" s="821"/>
      <c r="AU150" s="821"/>
      <c r="AV150" s="821"/>
      <c r="AW150" s="822"/>
      <c r="AY150" s="10"/>
      <c r="BA150"/>
      <c r="BB150"/>
      <c r="BC150"/>
      <c r="BD150"/>
      <c r="BE150"/>
      <c r="BF150"/>
      <c r="BG150"/>
      <c r="BH150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</row>
    <row r="151" spans="5:116" ht="11.1" customHeight="1" x14ac:dyDescent="0.2">
      <c r="F151" s="49"/>
      <c r="G151" s="267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9"/>
      <c r="AB151"/>
      <c r="AC151" s="820"/>
      <c r="AD151" s="821"/>
      <c r="AE151" s="821"/>
      <c r="AF151" s="821"/>
      <c r="AG151" s="821"/>
      <c r="AH151" s="821"/>
      <c r="AI151" s="821"/>
      <c r="AJ151" s="821"/>
      <c r="AK151" s="821"/>
      <c r="AL151" s="821"/>
      <c r="AM151" s="821"/>
      <c r="AN151" s="821"/>
      <c r="AO151" s="821"/>
      <c r="AP151" s="821"/>
      <c r="AQ151" s="821"/>
      <c r="AR151" s="821"/>
      <c r="AS151" s="821"/>
      <c r="AT151" s="821"/>
      <c r="AU151" s="821"/>
      <c r="AV151" s="821"/>
      <c r="AW151" s="822"/>
      <c r="AY151" s="10"/>
      <c r="BA151"/>
      <c r="BB151"/>
      <c r="BC151"/>
      <c r="BD151"/>
      <c r="BE151"/>
      <c r="BF151"/>
      <c r="BG151"/>
      <c r="BH15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</row>
    <row r="152" spans="5:116" ht="11.1" customHeight="1" x14ac:dyDescent="0.2">
      <c r="F152" s="49"/>
      <c r="G152" s="267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9"/>
      <c r="AB152"/>
      <c r="AC152" s="820"/>
      <c r="AD152" s="821"/>
      <c r="AE152" s="821"/>
      <c r="AF152" s="821"/>
      <c r="AG152" s="821"/>
      <c r="AH152" s="821"/>
      <c r="AI152" s="821"/>
      <c r="AJ152" s="821"/>
      <c r="AK152" s="821"/>
      <c r="AL152" s="821"/>
      <c r="AM152" s="821"/>
      <c r="AN152" s="821"/>
      <c r="AO152" s="821"/>
      <c r="AP152" s="821"/>
      <c r="AQ152" s="821"/>
      <c r="AR152" s="821"/>
      <c r="AS152" s="821"/>
      <c r="AT152" s="821"/>
      <c r="AU152" s="821"/>
      <c r="AV152" s="821"/>
      <c r="AW152" s="822"/>
      <c r="AY152" s="10"/>
      <c r="BA152"/>
      <c r="BB152"/>
      <c r="BC152"/>
      <c r="BD152"/>
      <c r="BE152"/>
      <c r="BF152"/>
      <c r="BG152"/>
      <c r="BH152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</row>
    <row r="153" spans="5:116" ht="11.1" customHeight="1" x14ac:dyDescent="0.2">
      <c r="F153" s="49"/>
      <c r="G153" s="267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9"/>
      <c r="AB153"/>
      <c r="AC153" s="820"/>
      <c r="AD153" s="821"/>
      <c r="AE153" s="821"/>
      <c r="AF153" s="821"/>
      <c r="AG153" s="821"/>
      <c r="AH153" s="821"/>
      <c r="AI153" s="821"/>
      <c r="AJ153" s="821"/>
      <c r="AK153" s="821"/>
      <c r="AL153" s="821"/>
      <c r="AM153" s="821"/>
      <c r="AN153" s="821"/>
      <c r="AO153" s="821"/>
      <c r="AP153" s="821"/>
      <c r="AQ153" s="821"/>
      <c r="AR153" s="821"/>
      <c r="AS153" s="821"/>
      <c r="AT153" s="821"/>
      <c r="AU153" s="821"/>
      <c r="AV153" s="821"/>
      <c r="AW153" s="822"/>
      <c r="AY153" s="10"/>
      <c r="BA153"/>
      <c r="BB153"/>
      <c r="BC153"/>
      <c r="BD153"/>
      <c r="BE153"/>
      <c r="BF153"/>
      <c r="BG153"/>
      <c r="BH153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</row>
    <row r="154" spans="5:116" ht="11.1" customHeight="1" x14ac:dyDescent="0.2">
      <c r="F154" s="49"/>
      <c r="G154" s="267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9"/>
      <c r="AB154"/>
      <c r="AC154" s="820"/>
      <c r="AD154" s="821"/>
      <c r="AE154" s="821"/>
      <c r="AF154" s="821"/>
      <c r="AG154" s="821"/>
      <c r="AH154" s="821"/>
      <c r="AI154" s="821"/>
      <c r="AJ154" s="821"/>
      <c r="AK154" s="821"/>
      <c r="AL154" s="821"/>
      <c r="AM154" s="821"/>
      <c r="AN154" s="821"/>
      <c r="AO154" s="821"/>
      <c r="AP154" s="821"/>
      <c r="AQ154" s="821"/>
      <c r="AR154" s="821"/>
      <c r="AS154" s="821"/>
      <c r="AT154" s="821"/>
      <c r="AU154" s="821"/>
      <c r="AV154" s="821"/>
      <c r="AW154" s="822"/>
      <c r="AY154" s="10"/>
      <c r="BA154"/>
      <c r="BB154"/>
      <c r="BC154"/>
      <c r="BD154"/>
      <c r="BE154"/>
      <c r="BF154"/>
      <c r="BG154"/>
      <c r="BH154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</row>
    <row r="155" spans="5:116" ht="11.1" customHeight="1" x14ac:dyDescent="0.2">
      <c r="F155" s="49"/>
      <c r="G155" s="267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9"/>
      <c r="AB155"/>
      <c r="AC155" s="820"/>
      <c r="AD155" s="821"/>
      <c r="AE155" s="821"/>
      <c r="AF155" s="821"/>
      <c r="AG155" s="821"/>
      <c r="AH155" s="821"/>
      <c r="AI155" s="821"/>
      <c r="AJ155" s="821"/>
      <c r="AK155" s="821"/>
      <c r="AL155" s="821"/>
      <c r="AM155" s="821"/>
      <c r="AN155" s="821"/>
      <c r="AO155" s="821"/>
      <c r="AP155" s="821"/>
      <c r="AQ155" s="821"/>
      <c r="AR155" s="821"/>
      <c r="AS155" s="821"/>
      <c r="AT155" s="821"/>
      <c r="AU155" s="821"/>
      <c r="AV155" s="821"/>
      <c r="AW155" s="822"/>
      <c r="AY155" s="10"/>
      <c r="BA155"/>
      <c r="BB155"/>
      <c r="BC155"/>
      <c r="BD155"/>
      <c r="BE155"/>
      <c r="BF155"/>
      <c r="BG155"/>
      <c r="BH155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</row>
    <row r="156" spans="5:116" ht="11.1" customHeight="1" x14ac:dyDescent="0.2">
      <c r="F156" s="49"/>
      <c r="G156" s="267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9"/>
      <c r="AB156"/>
      <c r="AC156" s="820"/>
      <c r="AD156" s="821"/>
      <c r="AE156" s="821"/>
      <c r="AF156" s="821"/>
      <c r="AG156" s="821"/>
      <c r="AH156" s="821"/>
      <c r="AI156" s="821"/>
      <c r="AJ156" s="821"/>
      <c r="AK156" s="821"/>
      <c r="AL156" s="821"/>
      <c r="AM156" s="821"/>
      <c r="AN156" s="821"/>
      <c r="AO156" s="821"/>
      <c r="AP156" s="821"/>
      <c r="AQ156" s="821"/>
      <c r="AR156" s="821"/>
      <c r="AS156" s="821"/>
      <c r="AT156" s="821"/>
      <c r="AU156" s="821"/>
      <c r="AV156" s="821"/>
      <c r="AW156" s="822"/>
      <c r="AY156" s="10"/>
      <c r="BA156"/>
      <c r="BB156"/>
      <c r="BC156"/>
      <c r="BD156"/>
      <c r="BE156"/>
      <c r="BF156"/>
      <c r="BG156"/>
      <c r="BH156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</row>
    <row r="157" spans="5:116" ht="11.1" customHeight="1" x14ac:dyDescent="0.2">
      <c r="F157" s="49"/>
      <c r="G157" s="267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9"/>
      <c r="AB157"/>
      <c r="AC157" s="820"/>
      <c r="AD157" s="821"/>
      <c r="AE157" s="821"/>
      <c r="AF157" s="821"/>
      <c r="AG157" s="821"/>
      <c r="AH157" s="821"/>
      <c r="AI157" s="821"/>
      <c r="AJ157" s="821"/>
      <c r="AK157" s="821"/>
      <c r="AL157" s="821"/>
      <c r="AM157" s="821"/>
      <c r="AN157" s="821"/>
      <c r="AO157" s="821"/>
      <c r="AP157" s="821"/>
      <c r="AQ157" s="821"/>
      <c r="AR157" s="821"/>
      <c r="AS157" s="821"/>
      <c r="AT157" s="821"/>
      <c r="AU157" s="821"/>
      <c r="AV157" s="821"/>
      <c r="AW157" s="822"/>
      <c r="AY157" s="10"/>
      <c r="BA157"/>
      <c r="BB157"/>
      <c r="BC157"/>
      <c r="BD157"/>
      <c r="BE157"/>
      <c r="BF157"/>
      <c r="BG157"/>
      <c r="BH157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</row>
    <row r="158" spans="5:116" ht="11.1" customHeight="1" x14ac:dyDescent="0.2">
      <c r="F158" s="49"/>
      <c r="G158" s="270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2"/>
      <c r="AB158"/>
      <c r="AC158" s="823"/>
      <c r="AD158" s="824"/>
      <c r="AE158" s="824"/>
      <c r="AF158" s="824"/>
      <c r="AG158" s="824"/>
      <c r="AH158" s="824"/>
      <c r="AI158" s="824"/>
      <c r="AJ158" s="824"/>
      <c r="AK158" s="824"/>
      <c r="AL158" s="824"/>
      <c r="AM158" s="824"/>
      <c r="AN158" s="824"/>
      <c r="AO158" s="824"/>
      <c r="AP158" s="824"/>
      <c r="AQ158" s="824"/>
      <c r="AR158" s="824"/>
      <c r="AS158" s="824"/>
      <c r="AT158" s="824"/>
      <c r="AU158" s="824"/>
      <c r="AV158" s="824"/>
      <c r="AW158" s="825"/>
      <c r="AY158" s="10"/>
      <c r="BA158"/>
      <c r="BB158"/>
      <c r="BC158"/>
      <c r="BD158"/>
      <c r="BE158"/>
      <c r="BF158"/>
      <c r="BG158"/>
      <c r="BH158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</row>
    <row r="159" spans="5:116" ht="3.95" customHeight="1" x14ac:dyDescent="0.2">
      <c r="E159" s="8" t="s">
        <v>34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40"/>
      <c r="AY159" s="10"/>
      <c r="BA159"/>
      <c r="BB159"/>
      <c r="BC159"/>
      <c r="BD159"/>
      <c r="BE159"/>
      <c r="BF159"/>
      <c r="BG159"/>
      <c r="BH159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</row>
    <row r="160" spans="5:116" ht="3.95" customHeight="1" x14ac:dyDescent="0.2"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40"/>
      <c r="AY160" s="10"/>
      <c r="BA160"/>
      <c r="BB160"/>
      <c r="BC160"/>
      <c r="BD160"/>
      <c r="BE160"/>
      <c r="BF160"/>
      <c r="BG160"/>
      <c r="BH160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</row>
    <row r="161" spans="1:156" ht="3.95" customHeight="1" x14ac:dyDescent="0.2"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40"/>
      <c r="AY161" s="10"/>
      <c r="BA161"/>
      <c r="BB161"/>
      <c r="BC161"/>
      <c r="BD161"/>
      <c r="BE161"/>
      <c r="BF161"/>
      <c r="BG161"/>
      <c r="BH16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</row>
    <row r="162" spans="1:156" ht="12" customHeight="1" x14ac:dyDescent="0.2">
      <c r="D162"/>
      <c r="E162"/>
      <c r="H162" s="549"/>
      <c r="I162" s="549"/>
      <c r="J162" s="549"/>
      <c r="K162" s="549"/>
      <c r="L162" s="549"/>
      <c r="M162" s="549"/>
      <c r="N162" s="549"/>
      <c r="O162" s="549"/>
      <c r="P162" s="549"/>
      <c r="Q162" s="549"/>
      <c r="R162" s="549"/>
      <c r="S162" s="549"/>
      <c r="T162" s="549"/>
      <c r="U162" s="549"/>
      <c r="V162" s="549"/>
      <c r="W162" s="549"/>
      <c r="X162" s="549"/>
      <c r="Y162" s="549"/>
      <c r="Z162" s="549"/>
      <c r="AE162" s="52" t="s">
        <v>196</v>
      </c>
      <c r="AF162" s="611" t="s">
        <v>197</v>
      </c>
      <c r="AG162" s="611"/>
      <c r="AH162" s="611"/>
      <c r="AI162" s="611"/>
      <c r="AJ162" s="611"/>
      <c r="AK162" s="611"/>
      <c r="AL162" s="611"/>
      <c r="AM162" s="611"/>
      <c r="AN162" s="611"/>
      <c r="AO162" s="611"/>
      <c r="AP162" s="611"/>
      <c r="AQ162" s="611"/>
      <c r="AR162" s="611"/>
      <c r="AS162" s="611"/>
      <c r="AT162" s="611"/>
      <c r="AU162" s="611"/>
      <c r="AV162" s="611"/>
      <c r="AW162" s="25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</row>
    <row r="163" spans="1:156" ht="12" customHeight="1" x14ac:dyDescent="0.2">
      <c r="D163"/>
      <c r="E163"/>
      <c r="H163" s="53" t="s">
        <v>198</v>
      </c>
      <c r="I163" s="620" t="s">
        <v>199</v>
      </c>
      <c r="J163" s="621"/>
      <c r="K163" s="621"/>
      <c r="L163" s="621"/>
      <c r="M163" s="621"/>
      <c r="N163" s="621"/>
      <c r="O163" s="621"/>
      <c r="P163" s="621"/>
      <c r="Q163" s="621"/>
      <c r="R163" s="621"/>
      <c r="S163" s="621"/>
      <c r="T163" s="621"/>
      <c r="U163" s="621"/>
      <c r="V163" s="621"/>
      <c r="W163" s="621"/>
      <c r="X163" s="621"/>
      <c r="Y163" s="621"/>
      <c r="Z163" s="621"/>
      <c r="AE163" s="8" t="s">
        <v>200</v>
      </c>
      <c r="AF163" s="555">
        <f>G41</f>
        <v>0</v>
      </c>
      <c r="AG163" s="555"/>
      <c r="AH163" s="555"/>
      <c r="AI163" s="555"/>
      <c r="AJ163" s="555"/>
      <c r="AK163" s="555"/>
      <c r="AL163" s="555"/>
      <c r="AM163" s="555"/>
      <c r="AN163" s="555"/>
      <c r="AO163" s="555"/>
      <c r="AP163" s="555"/>
      <c r="AQ163" s="555"/>
      <c r="AR163" s="555"/>
      <c r="AS163" s="555"/>
      <c r="AT163" s="555"/>
      <c r="AU163" s="555"/>
      <c r="AV163" s="555"/>
      <c r="AW163" s="555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</row>
    <row r="164" spans="1:156" ht="12" customHeight="1" x14ac:dyDescent="0.2">
      <c r="D164"/>
      <c r="E164"/>
      <c r="AE164" s="8" t="s">
        <v>201</v>
      </c>
      <c r="AF164" s="278">
        <f>AK41</f>
        <v>0</v>
      </c>
      <c r="AG164" s="278"/>
      <c r="AH164" s="278"/>
      <c r="AI164" s="278"/>
      <c r="AJ164" s="278"/>
      <c r="AK164" s="278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</row>
    <row r="165" spans="1:156" ht="6" customHeight="1" x14ac:dyDescent="0.2">
      <c r="D165"/>
      <c r="E165"/>
      <c r="G165" s="49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</row>
    <row r="166" spans="1:156" ht="12" customHeight="1" x14ac:dyDescent="0.2">
      <c r="D166"/>
      <c r="E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</row>
    <row r="167" spans="1:156" ht="12" customHeight="1" x14ac:dyDescent="0.2">
      <c r="D167"/>
      <c r="E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E167" s="52" t="s">
        <v>202</v>
      </c>
      <c r="AF167" s="611" t="s">
        <v>203</v>
      </c>
      <c r="AG167" s="611"/>
      <c r="AH167" s="611"/>
      <c r="AI167" s="611"/>
      <c r="AJ167" s="611"/>
      <c r="AK167" s="611"/>
      <c r="AL167" s="611"/>
      <c r="AM167" s="611"/>
      <c r="AN167" s="611"/>
      <c r="AO167" s="611"/>
      <c r="AP167" s="611"/>
      <c r="AQ167" s="611"/>
      <c r="AR167" s="611"/>
      <c r="AS167" s="611"/>
      <c r="AT167" s="611"/>
      <c r="AU167" s="611"/>
      <c r="AV167" s="611"/>
      <c r="AW167" s="252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</row>
    <row r="168" spans="1:156" ht="12" customHeight="1" x14ac:dyDescent="0.2">
      <c r="D168"/>
      <c r="E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E168" s="8" t="s">
        <v>200</v>
      </c>
      <c r="AF168" s="555">
        <f>G47</f>
        <v>0</v>
      </c>
      <c r="AG168" s="555"/>
      <c r="AH168" s="555"/>
      <c r="AI168" s="555"/>
      <c r="AJ168" s="555"/>
      <c r="AK168" s="555"/>
      <c r="AL168" s="555"/>
      <c r="AM168" s="555"/>
      <c r="AN168" s="555"/>
      <c r="AO168" s="555"/>
      <c r="AP168" s="555"/>
      <c r="AQ168" s="555"/>
      <c r="AR168" s="555"/>
      <c r="AS168" s="555"/>
      <c r="AT168" s="555"/>
      <c r="AU168" s="555"/>
      <c r="AV168" s="555"/>
      <c r="AW168" s="555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</row>
    <row r="169" spans="1:156" ht="12" customHeight="1" x14ac:dyDescent="0.2">
      <c r="D169"/>
      <c r="E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E169" s="8" t="s">
        <v>201</v>
      </c>
      <c r="AF169" s="278">
        <f>AK47</f>
        <v>0</v>
      </c>
      <c r="AG169" s="278"/>
      <c r="AH169" s="278"/>
      <c r="AI169" s="278"/>
      <c r="AJ169" s="278"/>
      <c r="AK169" s="278"/>
      <c r="AL169"/>
      <c r="AM169"/>
      <c r="AN169"/>
      <c r="AP169" s="97" t="s">
        <v>204</v>
      </c>
      <c r="AQ169" s="569" t="str">
        <f>AB47&amp;"/"&amp;AI47</f>
        <v>0/0</v>
      </c>
      <c r="AR169" s="569"/>
      <c r="AS169" s="569"/>
      <c r="AT169" s="569"/>
      <c r="AU169" s="569"/>
      <c r="AV169" s="569"/>
      <c r="AW169" s="569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</row>
    <row r="170" spans="1:156" s="38" customFormat="1" ht="12.75" customHeight="1" x14ac:dyDescent="0.2">
      <c r="A170" s="7"/>
      <c r="B170" s="7"/>
      <c r="C170" s="7"/>
      <c r="D170"/>
      <c r="E170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178"/>
      <c r="BN170" s="178"/>
      <c r="BO170" s="178"/>
      <c r="BP170" s="178"/>
      <c r="BQ170" s="178"/>
      <c r="BR170" s="178"/>
      <c r="BS170" s="178"/>
      <c r="BT170" s="178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 s="178"/>
      <c r="DN170" s="178"/>
      <c r="DO170" s="178"/>
      <c r="DP170" s="178"/>
      <c r="DQ170" s="178"/>
      <c r="DR170" s="178"/>
      <c r="DS170" s="178"/>
      <c r="DT170" s="178"/>
      <c r="DU170" s="178"/>
      <c r="DV170" s="178"/>
      <c r="DW170" s="178"/>
      <c r="DX170" s="178"/>
      <c r="DY170" s="178"/>
      <c r="DZ170" s="178"/>
      <c r="EA170" s="178"/>
      <c r="EB170" s="178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8"/>
      <c r="EN170" s="178"/>
      <c r="EO170" s="178"/>
      <c r="EP170" s="178"/>
      <c r="EQ170" s="178"/>
      <c r="ER170" s="178"/>
      <c r="ES170" s="178"/>
      <c r="ET170" s="178"/>
      <c r="EU170" s="178"/>
      <c r="EV170" s="178"/>
      <c r="EW170" s="178"/>
      <c r="EX170" s="178"/>
      <c r="EY170" s="178"/>
      <c r="EZ170" s="178"/>
    </row>
    <row r="171" spans="1:156" ht="12" customHeight="1" thickBot="1" x14ac:dyDescent="0.25">
      <c r="D171"/>
      <c r="E171"/>
      <c r="F171" s="43"/>
      <c r="G171" s="44" t="s">
        <v>424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5"/>
      <c r="AY171" s="10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</row>
    <row r="172" spans="1:156" ht="3.95" customHeight="1" x14ac:dyDescent="0.2">
      <c r="D172"/>
      <c r="E172"/>
      <c r="F172" s="49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Y172" s="10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</row>
    <row r="173" spans="1:156" ht="8.1" customHeight="1" thickBot="1" x14ac:dyDescent="0.25">
      <c r="D173"/>
      <c r="E173"/>
      <c r="F173" s="49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709" t="s">
        <v>425</v>
      </c>
      <c r="AL173" s="710"/>
      <c r="AM173" s="313" t="s">
        <v>426</v>
      </c>
      <c r="AN173" s="314"/>
      <c r="AO173" s="314"/>
      <c r="AP173" s="314"/>
      <c r="AQ173" s="314"/>
      <c r="AR173" s="314"/>
      <c r="AS173" s="314"/>
      <c r="AT173" s="314"/>
      <c r="AU173" s="314"/>
      <c r="AV173" s="314"/>
      <c r="AW173" s="711"/>
      <c r="AY173" s="10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</row>
    <row r="174" spans="1:156" ht="11.1" customHeight="1" thickBot="1" x14ac:dyDescent="0.25">
      <c r="D174"/>
      <c r="E174"/>
      <c r="G174" s="804" t="s">
        <v>427</v>
      </c>
      <c r="H174" s="805"/>
      <c r="I174" s="805"/>
      <c r="J174" s="805"/>
      <c r="K174" s="805"/>
      <c r="L174" s="805"/>
      <c r="M174" s="805"/>
      <c r="N174" s="805"/>
      <c r="O174" s="805"/>
      <c r="P174" s="805"/>
      <c r="Q174" s="805"/>
      <c r="R174" s="805"/>
      <c r="S174" s="805"/>
      <c r="T174" s="805"/>
      <c r="U174" s="805"/>
      <c r="V174" s="805"/>
      <c r="W174" s="805"/>
      <c r="X174" s="805"/>
      <c r="Y174" s="805"/>
      <c r="Z174" s="805"/>
      <c r="AA174" s="805"/>
      <c r="AB174" s="805"/>
      <c r="AC174" s="805"/>
      <c r="AD174" s="167"/>
      <c r="AE174" s="166" t="s">
        <v>70</v>
      </c>
      <c r="AF174" s="166"/>
      <c r="AG174" s="167"/>
      <c r="AH174" s="166" t="s">
        <v>229</v>
      </c>
      <c r="AI174" s="166"/>
      <c r="AK174" s="806"/>
      <c r="AL174" s="807"/>
      <c r="AM174" s="807"/>
      <c r="AN174" s="807"/>
      <c r="AO174" s="807"/>
      <c r="AP174" s="807"/>
      <c r="AQ174" s="807"/>
      <c r="AR174" s="807"/>
      <c r="AS174" s="807"/>
      <c r="AT174" s="807"/>
      <c r="AU174" s="807"/>
      <c r="AV174" s="807"/>
      <c r="AW174" s="808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</row>
    <row r="175" spans="1:156" s="10" customFormat="1" ht="3.95" customHeight="1" x14ac:dyDescent="0.2">
      <c r="A175" s="7"/>
      <c r="B175" s="7"/>
      <c r="C175" s="7"/>
      <c r="D175" s="7"/>
      <c r="E175" s="8" t="s">
        <v>34</v>
      </c>
      <c r="F175" s="49"/>
      <c r="AX175" s="11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</row>
    <row r="176" spans="1:156" s="10" customFormat="1" ht="11.1" customHeight="1" x14ac:dyDescent="0.2">
      <c r="A176" s="7"/>
      <c r="B176" s="7"/>
      <c r="C176" s="7"/>
      <c r="D176" s="7"/>
      <c r="E176" s="8"/>
      <c r="F176" s="11"/>
      <c r="G176" s="258" t="s">
        <v>372</v>
      </c>
      <c r="H176" s="259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259"/>
      <c r="AH176" s="259"/>
      <c r="AI176" s="259"/>
      <c r="AJ176" s="259"/>
      <c r="AK176" s="259"/>
      <c r="AL176" s="259"/>
      <c r="AM176" s="259"/>
      <c r="AN176" s="259"/>
      <c r="AO176" s="259"/>
      <c r="AP176" s="259"/>
      <c r="AQ176" s="259"/>
      <c r="AR176" s="259"/>
      <c r="AS176" s="259"/>
      <c r="AT176" s="259"/>
      <c r="AU176" s="259"/>
      <c r="AV176" s="259"/>
      <c r="AW176" s="260"/>
      <c r="AX176" s="11"/>
      <c r="AY176" s="11"/>
      <c r="AZ176"/>
      <c r="BA176"/>
      <c r="BB176"/>
      <c r="BC176"/>
      <c r="BD176"/>
      <c r="BE176"/>
      <c r="BF176"/>
      <c r="BG176"/>
      <c r="BH176"/>
      <c r="BI176"/>
      <c r="BM176"/>
      <c r="BN176"/>
      <c r="BO176"/>
      <c r="BP176"/>
      <c r="BQ176"/>
      <c r="BR176"/>
      <c r="BS176"/>
      <c r="BT176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</row>
    <row r="177" spans="1:144" ht="11.1" customHeight="1" x14ac:dyDescent="0.2">
      <c r="A177" s="11"/>
      <c r="B177" s="11"/>
      <c r="C177" s="11"/>
      <c r="D177" s="11"/>
      <c r="E177" s="180"/>
      <c r="F177" s="40"/>
      <c r="G177" s="809"/>
      <c r="H177" s="810"/>
      <c r="I177" s="810"/>
      <c r="J177" s="810"/>
      <c r="K177" s="810"/>
      <c r="L177" s="810"/>
      <c r="M177" s="810"/>
      <c r="N177" s="810"/>
      <c r="O177" s="810"/>
      <c r="P177" s="810"/>
      <c r="Q177" s="810"/>
      <c r="R177" s="810"/>
      <c r="S177" s="810"/>
      <c r="T177" s="810"/>
      <c r="U177" s="810"/>
      <c r="V177" s="810"/>
      <c r="W177" s="810"/>
      <c r="X177" s="810"/>
      <c r="Y177" s="810"/>
      <c r="Z177" s="810"/>
      <c r="AA177" s="810"/>
      <c r="AB177" s="810"/>
      <c r="AC177" s="810"/>
      <c r="AD177" s="810"/>
      <c r="AE177" s="810"/>
      <c r="AF177" s="810"/>
      <c r="AG177" s="810"/>
      <c r="AH177" s="810"/>
      <c r="AI177" s="810"/>
      <c r="AJ177" s="810"/>
      <c r="AK177" s="810"/>
      <c r="AL177" s="810"/>
      <c r="AM177" s="810"/>
      <c r="AN177" s="810"/>
      <c r="AO177" s="810"/>
      <c r="AP177" s="810"/>
      <c r="AQ177" s="810"/>
      <c r="AR177" s="810"/>
      <c r="AS177" s="810"/>
      <c r="AT177" s="810"/>
      <c r="AU177" s="810"/>
      <c r="AV177" s="810"/>
      <c r="AW177" s="811"/>
      <c r="AY177" s="10"/>
      <c r="BA177" s="11"/>
      <c r="BB177" s="11"/>
      <c r="BC177" s="56"/>
      <c r="BD177" s="178"/>
      <c r="BE177" s="11"/>
      <c r="BF177" s="11"/>
      <c r="BG177" s="11"/>
      <c r="BH177" s="11"/>
      <c r="BI177" s="11"/>
      <c r="BM177"/>
      <c r="BN177"/>
      <c r="BO177"/>
      <c r="BP177"/>
      <c r="BQ177"/>
      <c r="BR177"/>
      <c r="BS177"/>
      <c r="BT177"/>
      <c r="BU177" s="11"/>
      <c r="CN177" s="11"/>
      <c r="CO177" s="11"/>
      <c r="DI177" s="11"/>
      <c r="DJ177" s="11"/>
      <c r="DK177" s="11"/>
      <c r="DL177" s="11"/>
    </row>
    <row r="178" spans="1:144" ht="11.1" customHeight="1" x14ac:dyDescent="0.2">
      <c r="A178" s="11"/>
      <c r="B178" s="11"/>
      <c r="C178" s="11"/>
      <c r="D178" s="11"/>
      <c r="E178" s="180"/>
      <c r="F178" s="40"/>
      <c r="G178" s="812"/>
      <c r="H178" s="813"/>
      <c r="I178" s="813"/>
      <c r="J178" s="813"/>
      <c r="K178" s="813"/>
      <c r="L178" s="813"/>
      <c r="M178" s="813"/>
      <c r="N178" s="813"/>
      <c r="O178" s="813"/>
      <c r="P178" s="813"/>
      <c r="Q178" s="813"/>
      <c r="R178" s="813"/>
      <c r="S178" s="813"/>
      <c r="T178" s="813"/>
      <c r="U178" s="813"/>
      <c r="V178" s="813"/>
      <c r="W178" s="813"/>
      <c r="X178" s="813"/>
      <c r="Y178" s="813"/>
      <c r="Z178" s="813"/>
      <c r="AA178" s="813"/>
      <c r="AB178" s="813"/>
      <c r="AC178" s="813"/>
      <c r="AD178" s="813"/>
      <c r="AE178" s="813"/>
      <c r="AF178" s="813"/>
      <c r="AG178" s="813"/>
      <c r="AH178" s="813"/>
      <c r="AI178" s="813"/>
      <c r="AJ178" s="813"/>
      <c r="AK178" s="813"/>
      <c r="AL178" s="813"/>
      <c r="AM178" s="813"/>
      <c r="AN178" s="813"/>
      <c r="AO178" s="813"/>
      <c r="AP178" s="813"/>
      <c r="AQ178" s="813"/>
      <c r="AR178" s="813"/>
      <c r="AS178" s="813"/>
      <c r="AT178" s="813"/>
      <c r="AU178" s="813"/>
      <c r="AV178" s="813"/>
      <c r="AW178" s="814"/>
      <c r="AY178" s="10"/>
      <c r="BA178" s="11"/>
      <c r="BB178" s="11"/>
      <c r="BC178" s="56"/>
      <c r="BD178" s="178"/>
      <c r="BE178" s="11"/>
      <c r="BF178" s="11"/>
      <c r="BG178" s="11"/>
      <c r="BH178" s="11"/>
      <c r="BI178" s="11"/>
      <c r="BM178"/>
      <c r="BN178"/>
      <c r="BO178"/>
      <c r="BP178"/>
      <c r="BQ178"/>
      <c r="BR178"/>
      <c r="BS178"/>
      <c r="BT178"/>
      <c r="BU178" s="11"/>
      <c r="CN178" s="11"/>
      <c r="CO178" s="11"/>
      <c r="DI178" s="11"/>
      <c r="DJ178" s="11"/>
      <c r="DK178" s="11"/>
      <c r="DL178" s="11"/>
    </row>
    <row r="179" spans="1:144" ht="11.1" customHeight="1" x14ac:dyDescent="0.2">
      <c r="A179" s="11"/>
      <c r="B179" s="11"/>
      <c r="C179" s="11"/>
      <c r="D179" s="11"/>
      <c r="E179" s="180"/>
      <c r="F179" s="40"/>
      <c r="G179" s="812"/>
      <c r="H179" s="813"/>
      <c r="I179" s="813"/>
      <c r="J179" s="813"/>
      <c r="K179" s="813"/>
      <c r="L179" s="813"/>
      <c r="M179" s="813"/>
      <c r="N179" s="813"/>
      <c r="O179" s="813"/>
      <c r="P179" s="813"/>
      <c r="Q179" s="813"/>
      <c r="R179" s="813"/>
      <c r="S179" s="813"/>
      <c r="T179" s="813"/>
      <c r="U179" s="813"/>
      <c r="V179" s="813"/>
      <c r="W179" s="813"/>
      <c r="X179" s="813"/>
      <c r="Y179" s="813"/>
      <c r="Z179" s="813"/>
      <c r="AA179" s="813"/>
      <c r="AB179" s="813"/>
      <c r="AC179" s="813"/>
      <c r="AD179" s="813"/>
      <c r="AE179" s="813"/>
      <c r="AF179" s="813"/>
      <c r="AG179" s="813"/>
      <c r="AH179" s="813"/>
      <c r="AI179" s="813"/>
      <c r="AJ179" s="813"/>
      <c r="AK179" s="813"/>
      <c r="AL179" s="813"/>
      <c r="AM179" s="813"/>
      <c r="AN179" s="813"/>
      <c r="AO179" s="813"/>
      <c r="AP179" s="813"/>
      <c r="AQ179" s="813"/>
      <c r="AR179" s="813"/>
      <c r="AS179" s="813"/>
      <c r="AT179" s="813"/>
      <c r="AU179" s="813"/>
      <c r="AV179" s="813"/>
      <c r="AW179" s="814"/>
      <c r="AY179" s="10"/>
      <c r="BA179" s="11"/>
      <c r="BB179" s="11"/>
      <c r="BC179" s="56"/>
      <c r="BD179" s="178"/>
      <c r="BE179" s="11"/>
      <c r="BF179" s="11"/>
      <c r="BG179" s="11"/>
      <c r="BH179" s="11"/>
      <c r="BI179" s="11"/>
      <c r="BM179"/>
      <c r="BN179"/>
      <c r="BO179"/>
      <c r="BP179"/>
      <c r="BQ179"/>
      <c r="BR179"/>
      <c r="BS179"/>
      <c r="BT179"/>
      <c r="BU179" s="11"/>
      <c r="CN179" s="11"/>
      <c r="CO179" s="11"/>
      <c r="DI179" s="11"/>
      <c r="DJ179" s="11"/>
      <c r="DK179" s="11"/>
      <c r="DL179" s="11"/>
    </row>
    <row r="180" spans="1:144" ht="11.1" customHeight="1" x14ac:dyDescent="0.2">
      <c r="A180" s="11"/>
      <c r="B180" s="11"/>
      <c r="C180" s="11"/>
      <c r="D180" s="11"/>
      <c r="E180" s="180"/>
      <c r="F180" s="40"/>
      <c r="G180" s="812"/>
      <c r="H180" s="813"/>
      <c r="I180" s="813"/>
      <c r="J180" s="813"/>
      <c r="K180" s="813"/>
      <c r="L180" s="813"/>
      <c r="M180" s="813"/>
      <c r="N180" s="813"/>
      <c r="O180" s="813"/>
      <c r="P180" s="813"/>
      <c r="Q180" s="813"/>
      <c r="R180" s="813"/>
      <c r="S180" s="813"/>
      <c r="T180" s="813"/>
      <c r="U180" s="813"/>
      <c r="V180" s="813"/>
      <c r="W180" s="813"/>
      <c r="X180" s="813"/>
      <c r="Y180" s="813"/>
      <c r="Z180" s="813"/>
      <c r="AA180" s="813"/>
      <c r="AB180" s="813"/>
      <c r="AC180" s="813"/>
      <c r="AD180" s="813"/>
      <c r="AE180" s="813"/>
      <c r="AF180" s="813"/>
      <c r="AG180" s="813"/>
      <c r="AH180" s="813"/>
      <c r="AI180" s="813"/>
      <c r="AJ180" s="813"/>
      <c r="AK180" s="813"/>
      <c r="AL180" s="813"/>
      <c r="AM180" s="813"/>
      <c r="AN180" s="813"/>
      <c r="AO180" s="813"/>
      <c r="AP180" s="813"/>
      <c r="AQ180" s="813"/>
      <c r="AR180" s="813"/>
      <c r="AS180" s="813"/>
      <c r="AT180" s="813"/>
      <c r="AU180" s="813"/>
      <c r="AV180" s="813"/>
      <c r="AW180" s="814"/>
      <c r="AY180" s="10"/>
      <c r="BA180" s="11"/>
      <c r="BB180" s="11"/>
      <c r="BC180" s="56"/>
      <c r="BD180" s="178"/>
      <c r="BE180" s="11"/>
      <c r="BF180" s="11"/>
      <c r="BG180" s="11"/>
      <c r="BH180" s="11"/>
      <c r="BI180" s="11"/>
      <c r="BM180"/>
      <c r="BN180"/>
      <c r="BO180"/>
      <c r="BP180"/>
      <c r="BQ180"/>
      <c r="BR180"/>
      <c r="BS180"/>
      <c r="BT180"/>
      <c r="BU180" s="11"/>
      <c r="CN180" s="11"/>
      <c r="CO180" s="11"/>
      <c r="DI180" s="11"/>
      <c r="DJ180" s="11"/>
      <c r="DK180" s="11"/>
      <c r="DL180" s="11"/>
    </row>
    <row r="181" spans="1:144" ht="11.1" customHeight="1" x14ac:dyDescent="0.2">
      <c r="A181" s="11"/>
      <c r="B181" s="11"/>
      <c r="C181" s="11"/>
      <c r="D181" s="11"/>
      <c r="E181" s="180"/>
      <c r="F181" s="40"/>
      <c r="G181" s="812"/>
      <c r="H181" s="813"/>
      <c r="I181" s="813"/>
      <c r="J181" s="813"/>
      <c r="K181" s="813"/>
      <c r="L181" s="813"/>
      <c r="M181" s="813"/>
      <c r="N181" s="813"/>
      <c r="O181" s="813"/>
      <c r="P181" s="813"/>
      <c r="Q181" s="813"/>
      <c r="R181" s="813"/>
      <c r="S181" s="813"/>
      <c r="T181" s="813"/>
      <c r="U181" s="813"/>
      <c r="V181" s="813"/>
      <c r="W181" s="813"/>
      <c r="X181" s="813"/>
      <c r="Y181" s="813"/>
      <c r="Z181" s="813"/>
      <c r="AA181" s="813"/>
      <c r="AB181" s="813"/>
      <c r="AC181" s="813"/>
      <c r="AD181" s="813"/>
      <c r="AE181" s="813"/>
      <c r="AF181" s="813"/>
      <c r="AG181" s="813"/>
      <c r="AH181" s="813"/>
      <c r="AI181" s="813"/>
      <c r="AJ181" s="813"/>
      <c r="AK181" s="813"/>
      <c r="AL181" s="813"/>
      <c r="AM181" s="813"/>
      <c r="AN181" s="813"/>
      <c r="AO181" s="813"/>
      <c r="AP181" s="813"/>
      <c r="AQ181" s="813"/>
      <c r="AR181" s="813"/>
      <c r="AS181" s="813"/>
      <c r="AT181" s="813"/>
      <c r="AU181" s="813"/>
      <c r="AV181" s="813"/>
      <c r="AW181" s="814"/>
      <c r="AY181" s="10"/>
      <c r="BA181" s="11"/>
      <c r="BB181" s="11"/>
      <c r="BC181" s="56"/>
      <c r="BD181" s="178"/>
      <c r="BE181" s="11"/>
      <c r="BF181" s="11"/>
      <c r="BG181" s="11"/>
      <c r="BH181" s="11"/>
      <c r="BI181" s="11"/>
      <c r="BM181"/>
      <c r="BN181"/>
      <c r="BO181"/>
      <c r="BP181"/>
      <c r="BQ181"/>
      <c r="BR181"/>
      <c r="BS181"/>
      <c r="BT181"/>
      <c r="BU181" s="11"/>
      <c r="CN181" s="11"/>
      <c r="CO181" s="11"/>
      <c r="DI181" s="11"/>
      <c r="DJ181" s="11"/>
      <c r="DK181" s="11"/>
      <c r="DL181" s="11"/>
    </row>
    <row r="182" spans="1:144" ht="11.1" customHeight="1" x14ac:dyDescent="0.2">
      <c r="A182" s="11"/>
      <c r="B182" s="11"/>
      <c r="C182" s="11"/>
      <c r="D182" s="11"/>
      <c r="E182" s="180"/>
      <c r="F182" s="40"/>
      <c r="G182" s="812"/>
      <c r="H182" s="813"/>
      <c r="I182" s="813"/>
      <c r="J182" s="813"/>
      <c r="K182" s="813"/>
      <c r="L182" s="813"/>
      <c r="M182" s="813"/>
      <c r="N182" s="813"/>
      <c r="O182" s="813"/>
      <c r="P182" s="813"/>
      <c r="Q182" s="813"/>
      <c r="R182" s="813"/>
      <c r="S182" s="813"/>
      <c r="T182" s="813"/>
      <c r="U182" s="813"/>
      <c r="V182" s="813"/>
      <c r="W182" s="813"/>
      <c r="X182" s="813"/>
      <c r="Y182" s="813"/>
      <c r="Z182" s="813"/>
      <c r="AA182" s="813"/>
      <c r="AB182" s="813"/>
      <c r="AC182" s="813"/>
      <c r="AD182" s="813"/>
      <c r="AE182" s="813"/>
      <c r="AF182" s="813"/>
      <c r="AG182" s="813"/>
      <c r="AH182" s="813"/>
      <c r="AI182" s="813"/>
      <c r="AJ182" s="813"/>
      <c r="AK182" s="813"/>
      <c r="AL182" s="813"/>
      <c r="AM182" s="813"/>
      <c r="AN182" s="813"/>
      <c r="AO182" s="813"/>
      <c r="AP182" s="813"/>
      <c r="AQ182" s="813"/>
      <c r="AR182" s="813"/>
      <c r="AS182" s="813"/>
      <c r="AT182" s="813"/>
      <c r="AU182" s="813"/>
      <c r="AV182" s="813"/>
      <c r="AW182" s="814"/>
      <c r="AY182" s="10"/>
      <c r="BA182" s="11"/>
      <c r="BB182" s="11"/>
      <c r="BC182" s="56"/>
      <c r="BD182" s="178"/>
      <c r="BE182" s="11"/>
      <c r="BF182" s="11"/>
      <c r="BG182" s="11"/>
      <c r="BH182" s="11"/>
      <c r="BI182" s="11"/>
      <c r="BM182"/>
      <c r="BN182"/>
      <c r="BO182"/>
      <c r="BP182"/>
      <c r="BQ182"/>
      <c r="BR182"/>
      <c r="BS182"/>
      <c r="BT182"/>
      <c r="BU182" s="11"/>
      <c r="CN182" s="11"/>
      <c r="CO182" s="11"/>
      <c r="DI182" s="11"/>
      <c r="DJ182" s="11"/>
      <c r="DK182" s="11"/>
      <c r="DL182" s="11"/>
    </row>
    <row r="183" spans="1:144" ht="11.1" customHeight="1" x14ac:dyDescent="0.2">
      <c r="A183" s="11"/>
      <c r="B183" s="11"/>
      <c r="C183" s="11"/>
      <c r="D183" s="11"/>
      <c r="E183" s="180"/>
      <c r="F183" s="40"/>
      <c r="G183" s="812"/>
      <c r="H183" s="813"/>
      <c r="I183" s="813"/>
      <c r="J183" s="813"/>
      <c r="K183" s="813"/>
      <c r="L183" s="813"/>
      <c r="M183" s="813"/>
      <c r="N183" s="813"/>
      <c r="O183" s="813"/>
      <c r="P183" s="813"/>
      <c r="Q183" s="813"/>
      <c r="R183" s="813"/>
      <c r="S183" s="813"/>
      <c r="T183" s="813"/>
      <c r="U183" s="813"/>
      <c r="V183" s="813"/>
      <c r="W183" s="813"/>
      <c r="X183" s="813"/>
      <c r="Y183" s="813"/>
      <c r="Z183" s="813"/>
      <c r="AA183" s="813"/>
      <c r="AB183" s="813"/>
      <c r="AC183" s="813"/>
      <c r="AD183" s="813"/>
      <c r="AE183" s="813"/>
      <c r="AF183" s="813"/>
      <c r="AG183" s="813"/>
      <c r="AH183" s="813"/>
      <c r="AI183" s="813"/>
      <c r="AJ183" s="813"/>
      <c r="AK183" s="813"/>
      <c r="AL183" s="813"/>
      <c r="AM183" s="813"/>
      <c r="AN183" s="813"/>
      <c r="AO183" s="813"/>
      <c r="AP183" s="813"/>
      <c r="AQ183" s="813"/>
      <c r="AR183" s="813"/>
      <c r="AS183" s="813"/>
      <c r="AT183" s="813"/>
      <c r="AU183" s="813"/>
      <c r="AV183" s="813"/>
      <c r="AW183" s="814"/>
      <c r="AY183" s="10"/>
      <c r="BA183" s="11"/>
      <c r="BB183" s="11"/>
      <c r="BC183" s="56"/>
      <c r="BD183" s="178"/>
      <c r="BE183" s="11"/>
      <c r="BF183" s="11"/>
      <c r="BG183" s="11"/>
      <c r="BH183" s="11"/>
      <c r="BI183" s="11"/>
      <c r="BM183"/>
      <c r="BN183"/>
      <c r="BO183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</row>
    <row r="184" spans="1:144" ht="11.1" customHeight="1" x14ac:dyDescent="0.2">
      <c r="A184" s="11"/>
      <c r="B184" s="11"/>
      <c r="C184" s="11"/>
      <c r="D184" s="11"/>
      <c r="E184" s="180"/>
      <c r="F184" s="40"/>
      <c r="G184" s="815"/>
      <c r="H184" s="816"/>
      <c r="I184" s="816"/>
      <c r="J184" s="816"/>
      <c r="K184" s="816"/>
      <c r="L184" s="816"/>
      <c r="M184" s="816"/>
      <c r="N184" s="816"/>
      <c r="O184" s="816"/>
      <c r="P184" s="816"/>
      <c r="Q184" s="816"/>
      <c r="R184" s="816"/>
      <c r="S184" s="816"/>
      <c r="T184" s="816"/>
      <c r="U184" s="816"/>
      <c r="V184" s="816"/>
      <c r="W184" s="816"/>
      <c r="X184" s="816"/>
      <c r="Y184" s="816"/>
      <c r="Z184" s="816"/>
      <c r="AA184" s="816"/>
      <c r="AB184" s="816"/>
      <c r="AC184" s="816"/>
      <c r="AD184" s="816"/>
      <c r="AE184" s="816"/>
      <c r="AF184" s="816"/>
      <c r="AG184" s="816"/>
      <c r="AH184" s="816"/>
      <c r="AI184" s="816"/>
      <c r="AJ184" s="816"/>
      <c r="AK184" s="816"/>
      <c r="AL184" s="816"/>
      <c r="AM184" s="816"/>
      <c r="AN184" s="816"/>
      <c r="AO184" s="816"/>
      <c r="AP184" s="816"/>
      <c r="AQ184" s="816"/>
      <c r="AR184" s="816"/>
      <c r="AS184" s="816"/>
      <c r="AT184" s="816"/>
      <c r="AU184" s="816"/>
      <c r="AV184" s="816"/>
      <c r="AW184" s="817"/>
      <c r="AY184" s="10"/>
      <c r="BA184" s="11"/>
      <c r="BB184" s="11"/>
      <c r="BC184" s="56"/>
      <c r="BD184" s="178"/>
      <c r="BE184" s="11"/>
      <c r="BF184" s="11"/>
      <c r="BG184" s="11"/>
      <c r="BH184" s="11"/>
      <c r="BI184" s="11"/>
      <c r="BM184"/>
      <c r="BN184"/>
      <c r="BO184"/>
      <c r="BU184" s="11"/>
      <c r="BV184" s="11"/>
      <c r="BW184" s="11"/>
      <c r="BX184" s="11"/>
      <c r="BY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</row>
    <row r="185" spans="1:144" ht="9" customHeight="1" x14ac:dyDescent="0.2">
      <c r="D185"/>
      <c r="E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CA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</row>
    <row r="186" spans="1:144" ht="12" customHeight="1" x14ac:dyDescent="0.2">
      <c r="D186"/>
      <c r="E186"/>
      <c r="H186" s="549"/>
      <c r="I186" s="549"/>
      <c r="J186" s="549"/>
      <c r="K186" s="549"/>
      <c r="L186" s="549"/>
      <c r="M186" s="549"/>
      <c r="N186" s="549"/>
      <c r="O186" s="549"/>
      <c r="P186" s="549"/>
      <c r="Q186" s="549"/>
      <c r="R186" s="549"/>
      <c r="S186" s="549"/>
      <c r="T186" s="549"/>
      <c r="U186" s="549"/>
      <c r="V186" s="549"/>
      <c r="W186" s="549"/>
      <c r="X186" s="549"/>
      <c r="Y186" s="549"/>
      <c r="Z186" s="549"/>
      <c r="AE186" s="154"/>
      <c r="AF186" s="803"/>
      <c r="AG186" s="803"/>
      <c r="AH186" s="803"/>
      <c r="AI186" s="803"/>
      <c r="AJ186" s="803"/>
      <c r="AK186" s="803"/>
      <c r="AL186" s="803"/>
      <c r="AM186" s="803"/>
      <c r="AN186" s="803"/>
      <c r="AO186" s="803"/>
      <c r="AP186" s="803"/>
      <c r="AQ186" s="803"/>
      <c r="AR186" s="803"/>
      <c r="AS186" s="803"/>
      <c r="AT186" s="803"/>
      <c r="AU186" s="803"/>
      <c r="AV186" s="803"/>
      <c r="AW186" s="803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</row>
    <row r="187" spans="1:144" ht="12" customHeight="1" x14ac:dyDescent="0.2">
      <c r="D187"/>
      <c r="E187"/>
      <c r="H187" s="53" t="s">
        <v>198</v>
      </c>
      <c r="I187" s="620" t="s">
        <v>199</v>
      </c>
      <c r="J187" s="621"/>
      <c r="K187" s="621"/>
      <c r="L187" s="621"/>
      <c r="M187" s="621"/>
      <c r="N187" s="621"/>
      <c r="O187" s="621"/>
      <c r="P187" s="621"/>
      <c r="Q187" s="621"/>
      <c r="R187" s="621"/>
      <c r="S187" s="621"/>
      <c r="T187" s="621"/>
      <c r="U187" s="621"/>
      <c r="V187" s="621"/>
      <c r="W187" s="621"/>
      <c r="X187" s="621"/>
      <c r="Y187" s="621"/>
      <c r="Z187" s="621"/>
      <c r="AE187" s="8"/>
      <c r="AF187" s="747"/>
      <c r="AG187" s="747"/>
      <c r="AH187" s="747"/>
      <c r="AI187" s="747"/>
      <c r="AJ187" s="747"/>
      <c r="AK187" s="747"/>
      <c r="AL187" s="747"/>
      <c r="AM187" s="747"/>
      <c r="AN187" s="747"/>
      <c r="AO187" s="747"/>
      <c r="AP187" s="747"/>
      <c r="AQ187" s="747"/>
      <c r="AR187" s="747"/>
      <c r="AS187" s="747"/>
      <c r="AT187" s="747"/>
      <c r="AU187" s="747"/>
      <c r="AV187" s="747"/>
      <c r="AW187" s="74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</row>
    <row r="188" spans="1:144" ht="12" customHeight="1" x14ac:dyDescent="0.2">
      <c r="D188"/>
      <c r="E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E188" s="8"/>
      <c r="AF188" s="747"/>
      <c r="AG188" s="747"/>
      <c r="AH188" s="747"/>
      <c r="AI188" s="747"/>
      <c r="AJ188" s="747"/>
      <c r="AK188" s="747"/>
      <c r="AL188" s="747"/>
      <c r="AM188" s="747"/>
      <c r="AN188" s="747"/>
      <c r="AO188" s="747"/>
      <c r="AP188" s="747"/>
      <c r="AQ188" s="747"/>
      <c r="AR188" s="747"/>
      <c r="AS188" s="747"/>
      <c r="AT188" s="747"/>
      <c r="AU188" s="747"/>
      <c r="AV188" s="747"/>
      <c r="AW188" s="747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</row>
    <row r="189" spans="1:144" ht="12" customHeight="1" x14ac:dyDescent="0.2">
      <c r="D189"/>
      <c r="E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</row>
    <row r="190" spans="1:144" ht="12" customHeight="1" x14ac:dyDescent="0.2">
      <c r="D190"/>
      <c r="E190"/>
      <c r="I190" s="52" t="s">
        <v>202</v>
      </c>
      <c r="J190" s="252" t="s">
        <v>428</v>
      </c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E190" s="52" t="s">
        <v>196</v>
      </c>
      <c r="AF190" s="252" t="s">
        <v>429</v>
      </c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53"/>
      <c r="AT190" s="253"/>
      <c r="AU190" s="253"/>
      <c r="AV190" s="253"/>
      <c r="AW190" s="253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</row>
    <row r="191" spans="1:144" ht="12" customHeight="1" x14ac:dyDescent="0.2">
      <c r="D191"/>
      <c r="E191"/>
      <c r="I191" s="8" t="s">
        <v>430</v>
      </c>
      <c r="J191" s="549"/>
      <c r="K191" s="549"/>
      <c r="L191" s="549"/>
      <c r="M191" s="549"/>
      <c r="N191" s="549"/>
      <c r="O191" s="549"/>
      <c r="P191" s="549"/>
      <c r="Q191" s="549"/>
      <c r="R191" s="549"/>
      <c r="S191" s="549"/>
      <c r="T191" s="549"/>
      <c r="U191" s="549"/>
      <c r="V191" s="549"/>
      <c r="W191" s="549"/>
      <c r="X191" s="549"/>
      <c r="Y191" s="549"/>
      <c r="Z191" s="549"/>
      <c r="AA191" s="549"/>
      <c r="AE191" s="8" t="s">
        <v>430</v>
      </c>
      <c r="AF191" s="549"/>
      <c r="AG191" s="549"/>
      <c r="AH191" s="549"/>
      <c r="AI191" s="549"/>
      <c r="AJ191" s="549"/>
      <c r="AK191" s="549"/>
      <c r="AL191" s="549"/>
      <c r="AM191" s="549"/>
      <c r="AN191" s="549"/>
      <c r="AO191" s="549"/>
      <c r="AP191" s="549"/>
      <c r="AQ191" s="549"/>
      <c r="AR191" s="549"/>
      <c r="AS191" s="549"/>
      <c r="AT191" s="549"/>
      <c r="AU191" s="549"/>
      <c r="AV191" s="549"/>
      <c r="AW191" s="549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</row>
    <row r="192" spans="1:144" ht="12" customHeight="1" x14ac:dyDescent="0.2">
      <c r="D192"/>
      <c r="E192"/>
      <c r="I192" s="8" t="s">
        <v>200</v>
      </c>
      <c r="J192" s="748"/>
      <c r="K192" s="748"/>
      <c r="L192" s="748"/>
      <c r="M192" s="748"/>
      <c r="N192" s="748"/>
      <c r="O192" s="748"/>
      <c r="P192" s="748"/>
      <c r="Q192" s="748"/>
      <c r="R192" s="748"/>
      <c r="S192" s="748"/>
      <c r="T192" s="748"/>
      <c r="U192" s="748"/>
      <c r="V192" s="748"/>
      <c r="W192" s="748"/>
      <c r="X192" s="748"/>
      <c r="Y192" s="748"/>
      <c r="Z192" s="748"/>
      <c r="AA192" s="748"/>
      <c r="AE192" s="8" t="s">
        <v>200</v>
      </c>
      <c r="AF192" s="748"/>
      <c r="AG192" s="748"/>
      <c r="AH192" s="748"/>
      <c r="AI192" s="748"/>
      <c r="AJ192" s="748"/>
      <c r="AK192" s="748"/>
      <c r="AL192" s="748"/>
      <c r="AM192" s="748"/>
      <c r="AN192" s="748"/>
      <c r="AO192" s="748"/>
      <c r="AP192" s="748"/>
      <c r="AQ192" s="748"/>
      <c r="AR192" s="748"/>
      <c r="AS192" s="748"/>
      <c r="AT192" s="748"/>
      <c r="AU192" s="748"/>
      <c r="AV192" s="748"/>
      <c r="AW192" s="748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</row>
    <row r="193" spans="1:144" ht="12" customHeight="1" x14ac:dyDescent="0.2">
      <c r="D193"/>
      <c r="E193"/>
      <c r="I193" s="8" t="s">
        <v>201</v>
      </c>
      <c r="J193" s="601"/>
      <c r="K193" s="601"/>
      <c r="L193" s="601"/>
      <c r="M193" s="601"/>
      <c r="N193" s="601"/>
      <c r="O193" s="601"/>
      <c r="P193"/>
      <c r="Q193"/>
      <c r="R193"/>
      <c r="S193" s="97"/>
      <c r="T193" s="97" t="s">
        <v>431</v>
      </c>
      <c r="U193" s="612"/>
      <c r="V193" s="612"/>
      <c r="W193" s="612"/>
      <c r="X193" s="612"/>
      <c r="Y193" s="612"/>
      <c r="Z193" s="612"/>
      <c r="AA193" s="612"/>
      <c r="AE193" s="8" t="s">
        <v>201</v>
      </c>
      <c r="AF193" s="152"/>
      <c r="AG193" s="152"/>
      <c r="AH193" s="152"/>
      <c r="AI193" s="152"/>
      <c r="AJ193" s="152"/>
      <c r="AK193" s="152"/>
      <c r="AL193"/>
      <c r="AM193"/>
      <c r="AN193"/>
      <c r="AO193" s="97"/>
      <c r="AP193" s="97" t="s">
        <v>431</v>
      </c>
      <c r="AQ193" s="153"/>
      <c r="AR193" s="153"/>
      <c r="AS193" s="153"/>
      <c r="AT193" s="153"/>
      <c r="AU193" s="153"/>
      <c r="AV193" s="153"/>
      <c r="AW193" s="15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</row>
    <row r="194" spans="1:144" ht="12" customHeight="1" x14ac:dyDescent="0.2">
      <c r="D194"/>
      <c r="E194"/>
      <c r="I194" s="8" t="s">
        <v>432</v>
      </c>
      <c r="J194" s="748"/>
      <c r="K194" s="748"/>
      <c r="L194" s="748"/>
      <c r="M194" s="748"/>
      <c r="N194" s="748"/>
      <c r="O194" s="748"/>
      <c r="P194" s="748"/>
      <c r="Q194" s="748"/>
      <c r="R194" s="748"/>
      <c r="S194" s="748"/>
      <c r="T194" s="748"/>
      <c r="U194" s="748"/>
      <c r="V194" s="748"/>
      <c r="W194" s="748"/>
      <c r="X194" s="748"/>
      <c r="Y194" s="748"/>
      <c r="Z194" s="748"/>
      <c r="AA194" s="748"/>
      <c r="AE194" s="8"/>
      <c r="AF194" s="747"/>
      <c r="AG194" s="747"/>
      <c r="AH194" s="747"/>
      <c r="AI194" s="747"/>
      <c r="AJ194" s="747"/>
      <c r="AK194" s="747"/>
      <c r="AL194" s="747"/>
      <c r="AM194" s="747"/>
      <c r="AN194" s="747"/>
      <c r="AO194" s="747"/>
      <c r="AP194" s="747"/>
      <c r="AQ194" s="747"/>
      <c r="AR194" s="747"/>
      <c r="AS194" s="747"/>
      <c r="AT194" s="747"/>
      <c r="AU194" s="747"/>
      <c r="AV194" s="747"/>
      <c r="AW194" s="747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</row>
    <row r="195" spans="1:144" s="38" customFormat="1" ht="3.95" customHeight="1" x14ac:dyDescent="0.2">
      <c r="A195" s="7"/>
      <c r="B195" s="7"/>
      <c r="C195" s="7"/>
      <c r="D195"/>
      <c r="E195"/>
      <c r="F195" s="11"/>
      <c r="G195" s="11"/>
      <c r="H195" s="178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54"/>
      <c r="AY195" s="178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</row>
    <row r="196" spans="1:144" ht="12" customHeight="1" x14ac:dyDescent="0.2">
      <c r="D196"/>
      <c r="E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</row>
    <row r="197" spans="1:144" ht="12" customHeight="1" x14ac:dyDescent="0.2">
      <c r="D197"/>
      <c r="E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</row>
    <row r="198" spans="1:144" ht="12" customHeight="1" x14ac:dyDescent="0.2">
      <c r="D198"/>
      <c r="E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DI198" s="11"/>
      <c r="DJ198" s="11"/>
      <c r="DK198" s="11"/>
      <c r="DL198" s="11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</row>
    <row r="199" spans="1:144" ht="6" customHeight="1" x14ac:dyDescent="0.2">
      <c r="D199"/>
      <c r="E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</row>
    <row r="200" spans="1:144" ht="12" customHeight="1" x14ac:dyDescent="0.2">
      <c r="D200"/>
      <c r="E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</row>
    <row r="201" spans="1:144" ht="12" customHeight="1" x14ac:dyDescent="0.2">
      <c r="D201"/>
      <c r="E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</row>
    <row r="202" spans="1:144" ht="12" customHeight="1" x14ac:dyDescent="0.2">
      <c r="D202"/>
      <c r="E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DI202" s="11"/>
      <c r="DJ202" s="11"/>
      <c r="DK202" s="11"/>
      <c r="DL202" s="11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</row>
    <row r="203" spans="1:144" ht="12" customHeight="1" x14ac:dyDescent="0.2">
      <c r="D203"/>
      <c r="E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8"/>
      <c r="DI203" s="11"/>
      <c r="DJ203" s="11"/>
      <c r="DK203" s="11"/>
      <c r="DL203" s="11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</row>
    <row r="204" spans="1:144" ht="12" customHeight="1" x14ac:dyDescent="0.2">
      <c r="D204"/>
      <c r="E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</row>
    <row r="205" spans="1:144" s="38" customFormat="1" ht="3.95" customHeight="1" x14ac:dyDescent="0.2">
      <c r="A205" s="7"/>
      <c r="B205" s="7"/>
      <c r="C205" s="7"/>
      <c r="D205"/>
      <c r="E20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54"/>
      <c r="AY205" s="178"/>
      <c r="AZ205" s="10"/>
      <c r="BA205" s="178"/>
      <c r="BB205" s="178"/>
      <c r="BC205" s="178"/>
      <c r="BD205" s="178"/>
      <c r="BE205" s="178"/>
      <c r="BF205" s="178"/>
      <c r="BG205" s="178"/>
      <c r="BH205" s="178"/>
      <c r="BI205" s="178"/>
      <c r="BJ205" s="178"/>
      <c r="BK205" s="178"/>
      <c r="BL205" s="178"/>
      <c r="BM205" s="178"/>
      <c r="BN205" s="178"/>
      <c r="BO205" s="178"/>
      <c r="BP205" s="178"/>
      <c r="BQ205" s="178"/>
      <c r="BR205" s="178"/>
      <c r="BS205" s="178"/>
      <c r="BT205" s="178"/>
      <c r="BU205" s="178"/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78"/>
      <c r="CI205" s="178"/>
      <c r="CJ205" s="178"/>
      <c r="CK205" s="178"/>
      <c r="CL205" s="178"/>
      <c r="CM205" s="178"/>
      <c r="CN205" s="178"/>
      <c r="CO205" s="178"/>
      <c r="CP205" s="178"/>
      <c r="CQ205" s="178"/>
      <c r="CR205" s="178"/>
      <c r="CS205" s="178"/>
      <c r="CT205" s="178"/>
      <c r="CU205" s="178"/>
      <c r="CV205" s="178"/>
      <c r="CW205" s="178"/>
      <c r="CX205" s="178"/>
      <c r="CY205" s="178"/>
      <c r="CZ205" s="178"/>
      <c r="DA205" s="178"/>
      <c r="DB205" s="178"/>
      <c r="DC205" s="178"/>
      <c r="DD205" s="178"/>
      <c r="DE205" s="178"/>
      <c r="DF205" s="178"/>
      <c r="DG205" s="178"/>
      <c r="DH205" s="178"/>
      <c r="DI205" s="178"/>
      <c r="DJ205" s="178"/>
      <c r="DK205" s="178"/>
      <c r="DL205" s="178"/>
      <c r="DM205" s="178"/>
      <c r="DN205" s="178"/>
      <c r="DO205" s="178"/>
      <c r="DP205" s="178"/>
      <c r="DQ205" s="178"/>
      <c r="DR205" s="178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</row>
    <row r="206" spans="1:144" s="38" customFormat="1" ht="12" customHeight="1" x14ac:dyDescent="0.2">
      <c r="A206" s="7"/>
      <c r="B206" s="7"/>
      <c r="C206" s="7"/>
      <c r="D206" s="7"/>
      <c r="E206" s="8"/>
      <c r="F206" s="11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</row>
    <row r="207" spans="1:144" s="38" customFormat="1" ht="12" customHeight="1" x14ac:dyDescent="0.2">
      <c r="A207" s="7"/>
      <c r="B207" s="7"/>
      <c r="C207" s="7"/>
      <c r="D207" s="7"/>
      <c r="E207" s="8"/>
      <c r="F207" s="11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 s="178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78"/>
      <c r="DJ207" s="178"/>
      <c r="DK207" s="178"/>
      <c r="DL207" s="178"/>
      <c r="DM207" s="178"/>
      <c r="DN207" s="178"/>
      <c r="DO207" s="178"/>
      <c r="DP207" s="178"/>
      <c r="DQ207" s="178"/>
      <c r="DR207" s="178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</row>
    <row r="208" spans="1:144" ht="12" customHeight="1" x14ac:dyDescent="0.2"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</row>
    <row r="209" spans="7:144" ht="12" customHeight="1" x14ac:dyDescent="0.2">
      <c r="G209"/>
      <c r="H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</row>
  </sheetData>
  <sheetProtection password="C0A9" sheet="1" formatCells="0" formatColumns="0" formatRows="0" selectLockedCells="1" sort="0" autoFilter="0"/>
  <mergeCells count="316">
    <mergeCell ref="J194:AA194"/>
    <mergeCell ref="AF194:AW194"/>
    <mergeCell ref="G95:I95"/>
    <mergeCell ref="J95:S95"/>
    <mergeCell ref="T95:AC95"/>
    <mergeCell ref="AD95:AM95"/>
    <mergeCell ref="AN95:AW95"/>
    <mergeCell ref="G96:I96"/>
    <mergeCell ref="J96:S96"/>
    <mergeCell ref="T96:AC96"/>
    <mergeCell ref="AN96:AW96"/>
    <mergeCell ref="G176:AW176"/>
    <mergeCell ref="G177:AW184"/>
    <mergeCell ref="G107:AA122"/>
    <mergeCell ref="AC107:AW122"/>
    <mergeCell ref="G126:AA141"/>
    <mergeCell ref="AC126:AW141"/>
    <mergeCell ref="G143:AA158"/>
    <mergeCell ref="AC143:AW158"/>
    <mergeCell ref="H162:Z162"/>
    <mergeCell ref="I187:Z187"/>
    <mergeCell ref="G100:AW103"/>
    <mergeCell ref="T97:AC97"/>
    <mergeCell ref="G99:AW99"/>
    <mergeCell ref="G93:I93"/>
    <mergeCell ref="J93:S93"/>
    <mergeCell ref="T93:AC93"/>
    <mergeCell ref="AD93:AM93"/>
    <mergeCell ref="AN93:AW93"/>
    <mergeCell ref="G94:I94"/>
    <mergeCell ref="AD96:AM96"/>
    <mergeCell ref="J94:S94"/>
    <mergeCell ref="T94:AC94"/>
    <mergeCell ref="AD94:AM94"/>
    <mergeCell ref="AN94:AW94"/>
    <mergeCell ref="G91:I91"/>
    <mergeCell ref="J91:S91"/>
    <mergeCell ref="T91:AC91"/>
    <mergeCell ref="AD91:AM91"/>
    <mergeCell ref="AN91:AW91"/>
    <mergeCell ref="G92:I92"/>
    <mergeCell ref="J92:S92"/>
    <mergeCell ref="T92:AC92"/>
    <mergeCell ref="AD92:AM92"/>
    <mergeCell ref="AN92:AW92"/>
    <mergeCell ref="G89:I89"/>
    <mergeCell ref="J89:S89"/>
    <mergeCell ref="T89:AC89"/>
    <mergeCell ref="AD89:AM89"/>
    <mergeCell ref="AN89:AW89"/>
    <mergeCell ref="G90:I90"/>
    <mergeCell ref="J90:S90"/>
    <mergeCell ref="T90:AC90"/>
    <mergeCell ref="AD90:AM90"/>
    <mergeCell ref="AN90:AW90"/>
    <mergeCell ref="T87:AC87"/>
    <mergeCell ref="AD87:AM87"/>
    <mergeCell ref="AN87:AW87"/>
    <mergeCell ref="G88:I88"/>
    <mergeCell ref="G85:I85"/>
    <mergeCell ref="J85:S85"/>
    <mergeCell ref="T85:AC85"/>
    <mergeCell ref="AD85:AM85"/>
    <mergeCell ref="AN85:AW85"/>
    <mergeCell ref="G86:I86"/>
    <mergeCell ref="AF186:AW186"/>
    <mergeCell ref="AF188:AW188"/>
    <mergeCell ref="G174:AC174"/>
    <mergeCell ref="AK174:AW174"/>
    <mergeCell ref="AF167:AW167"/>
    <mergeCell ref="AF168:AW168"/>
    <mergeCell ref="AF169:AK169"/>
    <mergeCell ref="AK173:AL173"/>
    <mergeCell ref="AM173:AW173"/>
    <mergeCell ref="H186:Z186"/>
    <mergeCell ref="AQ169:AW169"/>
    <mergeCell ref="G78:I78"/>
    <mergeCell ref="J78:S78"/>
    <mergeCell ref="T78:AC78"/>
    <mergeCell ref="AD78:AM78"/>
    <mergeCell ref="AN78:AW78"/>
    <mergeCell ref="G79:I79"/>
    <mergeCell ref="J79:S79"/>
    <mergeCell ref="T79:AC79"/>
    <mergeCell ref="AD79:AM79"/>
    <mergeCell ref="AN79:AW79"/>
    <mergeCell ref="G81:I81"/>
    <mergeCell ref="J81:S81"/>
    <mergeCell ref="T81:AC81"/>
    <mergeCell ref="AD81:AM81"/>
    <mergeCell ref="AN81:AW81"/>
    <mergeCell ref="G80:I80"/>
    <mergeCell ref="J80:S80"/>
    <mergeCell ref="T80:AC80"/>
    <mergeCell ref="AD97:AM97"/>
    <mergeCell ref="AN97:AW97"/>
    <mergeCell ref="G97:I97"/>
    <mergeCell ref="J97:S97"/>
    <mergeCell ref="AD80:AM80"/>
    <mergeCell ref="J84:S84"/>
    <mergeCell ref="T84:AC84"/>
    <mergeCell ref="AD84:AM84"/>
    <mergeCell ref="AN84:AW84"/>
    <mergeCell ref="J88:S88"/>
    <mergeCell ref="T88:AC88"/>
    <mergeCell ref="AD88:AM88"/>
    <mergeCell ref="AN88:AW88"/>
    <mergeCell ref="AN82:AW82"/>
    <mergeCell ref="G87:I87"/>
    <mergeCell ref="J87:S87"/>
    <mergeCell ref="G77:I77"/>
    <mergeCell ref="J77:S77"/>
    <mergeCell ref="T77:AC77"/>
    <mergeCell ref="AD77:AM77"/>
    <mergeCell ref="AN77:AW77"/>
    <mergeCell ref="AF162:AW162"/>
    <mergeCell ref="I163:Z163"/>
    <mergeCell ref="AF163:AW163"/>
    <mergeCell ref="AF164:AK164"/>
    <mergeCell ref="AN80:AW80"/>
    <mergeCell ref="G82:I82"/>
    <mergeCell ref="J82:S82"/>
    <mergeCell ref="T82:AC82"/>
    <mergeCell ref="AD82:AM82"/>
    <mergeCell ref="J86:S86"/>
    <mergeCell ref="T86:AC86"/>
    <mergeCell ref="AD86:AM86"/>
    <mergeCell ref="AN86:AW86"/>
    <mergeCell ref="G84:I84"/>
    <mergeCell ref="G83:I83"/>
    <mergeCell ref="J83:S83"/>
    <mergeCell ref="T83:AC83"/>
    <mergeCell ref="AD83:AM83"/>
    <mergeCell ref="AN83:AW83"/>
    <mergeCell ref="G75:I75"/>
    <mergeCell ref="J75:S75"/>
    <mergeCell ref="T75:AC75"/>
    <mergeCell ref="AD75:AM75"/>
    <mergeCell ref="AN75:AW75"/>
    <mergeCell ref="G76:I76"/>
    <mergeCell ref="J76:S76"/>
    <mergeCell ref="T76:AC76"/>
    <mergeCell ref="AD76:AM76"/>
    <mergeCell ref="AN76:AW76"/>
    <mergeCell ref="G73:I73"/>
    <mergeCell ref="J73:S73"/>
    <mergeCell ref="T73:AC73"/>
    <mergeCell ref="AD73:AM73"/>
    <mergeCell ref="AN73:AW73"/>
    <mergeCell ref="G74:I74"/>
    <mergeCell ref="J74:S74"/>
    <mergeCell ref="T74:AC74"/>
    <mergeCell ref="AD74:AM74"/>
    <mergeCell ref="AN74:AW74"/>
    <mergeCell ref="G71:I71"/>
    <mergeCell ref="J71:S71"/>
    <mergeCell ref="T71:AC71"/>
    <mergeCell ref="AD71:AM71"/>
    <mergeCell ref="AN71:AW71"/>
    <mergeCell ref="G72:I72"/>
    <mergeCell ref="J72:S72"/>
    <mergeCell ref="T72:AC72"/>
    <mergeCell ref="AD72:AM72"/>
    <mergeCell ref="AN72:AW72"/>
    <mergeCell ref="AN69:AW69"/>
    <mergeCell ref="G66:I66"/>
    <mergeCell ref="J66:S66"/>
    <mergeCell ref="T66:AC66"/>
    <mergeCell ref="AD66:AM66"/>
    <mergeCell ref="AN66:AW66"/>
    <mergeCell ref="G70:I70"/>
    <mergeCell ref="J70:S70"/>
    <mergeCell ref="T70:AC70"/>
    <mergeCell ref="AD70:AM70"/>
    <mergeCell ref="AN70:AW70"/>
    <mergeCell ref="G69:I69"/>
    <mergeCell ref="J69:S69"/>
    <mergeCell ref="T69:AC69"/>
    <mergeCell ref="AD69:AM69"/>
    <mergeCell ref="AD59:AM59"/>
    <mergeCell ref="G68:I68"/>
    <mergeCell ref="J68:S68"/>
    <mergeCell ref="T68:AC68"/>
    <mergeCell ref="AD68:AM68"/>
    <mergeCell ref="AN59:AW59"/>
    <mergeCell ref="AN64:AW64"/>
    <mergeCell ref="J60:S60"/>
    <mergeCell ref="G67:I67"/>
    <mergeCell ref="J67:S67"/>
    <mergeCell ref="T67:AC67"/>
    <mergeCell ref="AD67:AM67"/>
    <mergeCell ref="AN67:AW67"/>
    <mergeCell ref="G64:I64"/>
    <mergeCell ref="G63:I63"/>
    <mergeCell ref="J63:S63"/>
    <mergeCell ref="T63:AC63"/>
    <mergeCell ref="AD63:AM63"/>
    <mergeCell ref="AN63:AW63"/>
    <mergeCell ref="J64:S64"/>
    <mergeCell ref="T64:AC64"/>
    <mergeCell ref="AD64:AM64"/>
    <mergeCell ref="G65:I65"/>
    <mergeCell ref="AN68:AW68"/>
    <mergeCell ref="G57:AW57"/>
    <mergeCell ref="G58:I59"/>
    <mergeCell ref="AD58:AW58"/>
    <mergeCell ref="J58:AC58"/>
    <mergeCell ref="J65:S65"/>
    <mergeCell ref="T65:AC65"/>
    <mergeCell ref="AD65:AM65"/>
    <mergeCell ref="AN65:AW65"/>
    <mergeCell ref="J59:S59"/>
    <mergeCell ref="T59:AC59"/>
    <mergeCell ref="G61:I61"/>
    <mergeCell ref="J61:S61"/>
    <mergeCell ref="T61:AC61"/>
    <mergeCell ref="AD61:AM61"/>
    <mergeCell ref="AN61:AW61"/>
    <mergeCell ref="G60:I60"/>
    <mergeCell ref="T60:AC60"/>
    <mergeCell ref="AD60:AM60"/>
    <mergeCell ref="AN60:AW60"/>
    <mergeCell ref="G62:I62"/>
    <mergeCell ref="J62:S62"/>
    <mergeCell ref="T62:AC62"/>
    <mergeCell ref="AD62:AM62"/>
    <mergeCell ref="AN62:AW62"/>
    <mergeCell ref="G52:U52"/>
    <mergeCell ref="V52:Z52"/>
    <mergeCell ref="AA52:AU52"/>
    <mergeCell ref="AV52:AW52"/>
    <mergeCell ref="G53:U53"/>
    <mergeCell ref="V53:Z53"/>
    <mergeCell ref="AA53:AU53"/>
    <mergeCell ref="AV53:AW53"/>
    <mergeCell ref="G49:AW49"/>
    <mergeCell ref="G50:AI50"/>
    <mergeCell ref="AJ50:AW50"/>
    <mergeCell ref="G51:AI51"/>
    <mergeCell ref="AJ51:AW51"/>
    <mergeCell ref="G47:P47"/>
    <mergeCell ref="Q47:AA47"/>
    <mergeCell ref="AB47:AH47"/>
    <mergeCell ref="AI47:AJ47"/>
    <mergeCell ref="AK47:AP47"/>
    <mergeCell ref="AQ47:AR47"/>
    <mergeCell ref="G46:P46"/>
    <mergeCell ref="Q46:AA46"/>
    <mergeCell ref="AB46:AH46"/>
    <mergeCell ref="AI46:AJ46"/>
    <mergeCell ref="AK46:AP46"/>
    <mergeCell ref="AQ46:AW46"/>
    <mergeCell ref="AS47:AW47"/>
    <mergeCell ref="AB44:AH44"/>
    <mergeCell ref="AI44:AJ44"/>
    <mergeCell ref="AK44:AP44"/>
    <mergeCell ref="AQ44:AR44"/>
    <mergeCell ref="AS44:AW44"/>
    <mergeCell ref="G41:X41"/>
    <mergeCell ref="Y41:AJ41"/>
    <mergeCell ref="AK41:AP41"/>
    <mergeCell ref="AQ41:AR41"/>
    <mergeCell ref="AS41:AW41"/>
    <mergeCell ref="G43:P43"/>
    <mergeCell ref="Q43:AA43"/>
    <mergeCell ref="AB43:AH43"/>
    <mergeCell ref="AI43:AJ43"/>
    <mergeCell ref="AK43:AP43"/>
    <mergeCell ref="J193:O193"/>
    <mergeCell ref="U193:AA193"/>
    <mergeCell ref="G13:I13"/>
    <mergeCell ref="K13:M13"/>
    <mergeCell ref="AF187:AW187"/>
    <mergeCell ref="AF192:AW192"/>
    <mergeCell ref="O13:AW16"/>
    <mergeCell ref="G18:AW18"/>
    <mergeCell ref="K26:AW26"/>
    <mergeCell ref="G27:I27"/>
    <mergeCell ref="J192:AA192"/>
    <mergeCell ref="U35:AV35"/>
    <mergeCell ref="U36:AV36"/>
    <mergeCell ref="G40:X40"/>
    <mergeCell ref="Y40:AJ40"/>
    <mergeCell ref="AK40:AP40"/>
    <mergeCell ref="AQ40:AW40"/>
    <mergeCell ref="G28:I28"/>
    <mergeCell ref="K28:AW28"/>
    <mergeCell ref="G29:I29"/>
    <mergeCell ref="K29:AW29"/>
    <mergeCell ref="S32:T32"/>
    <mergeCell ref="U32:Z32"/>
    <mergeCell ref="AP32:AW32"/>
    <mergeCell ref="T3:AU3"/>
    <mergeCell ref="T4:AU4"/>
    <mergeCell ref="T5:AU5"/>
    <mergeCell ref="G10:I10"/>
    <mergeCell ref="K10:M10"/>
    <mergeCell ref="O10:AW11"/>
    <mergeCell ref="AF191:AW191"/>
    <mergeCell ref="AF190:AW190"/>
    <mergeCell ref="J190:AA190"/>
    <mergeCell ref="J191:AA191"/>
    <mergeCell ref="G25:I25"/>
    <mergeCell ref="K25:AW25"/>
    <mergeCell ref="G26:I26"/>
    <mergeCell ref="S33:Z33"/>
    <mergeCell ref="AP33:AW33"/>
    <mergeCell ref="K27:AW27"/>
    <mergeCell ref="G20:AW20"/>
    <mergeCell ref="G22:I22"/>
    <mergeCell ref="K22:AW22"/>
    <mergeCell ref="G24:I24"/>
    <mergeCell ref="K24:AW24"/>
    <mergeCell ref="AQ43:AW43"/>
    <mergeCell ref="G44:P44"/>
    <mergeCell ref="Q44:AA44"/>
  </mergeCells>
  <conditionalFormatting sqref="G13:G14">
    <cfRule type="cellIs" dxfId="71" priority="72" stopIfTrue="1" operator="equal">
      <formula>0</formula>
    </cfRule>
  </conditionalFormatting>
  <conditionalFormatting sqref="T59:Z59">
    <cfRule type="expression" dxfId="70" priority="61" stopIfTrue="1">
      <formula>recursos&lt;&gt;"FGTS/SBPE"</formula>
    </cfRule>
  </conditionalFormatting>
  <conditionalFormatting sqref="AK44:AW44 G41:AW41 G44:P44 G47:P47">
    <cfRule type="cellIs" dxfId="69" priority="60" stopIfTrue="1" operator="equal">
      <formula>0</formula>
    </cfRule>
  </conditionalFormatting>
  <conditionalFormatting sqref="Q44:AH44 Q47:AH47">
    <cfRule type="cellIs" dxfId="68" priority="67" stopIfTrue="1" operator="equal">
      <formula>0</formula>
    </cfRule>
  </conditionalFormatting>
  <conditionalFormatting sqref="AI44:AJ44">
    <cfRule type="cellIs" dxfId="67" priority="66" stopIfTrue="1" operator="equal">
      <formula>0</formula>
    </cfRule>
  </conditionalFormatting>
  <conditionalFormatting sqref="AV53:AW53">
    <cfRule type="cellIs" dxfId="66" priority="64" stopIfTrue="1" operator="equal">
      <formula>0</formula>
    </cfRule>
  </conditionalFormatting>
  <conditionalFormatting sqref="G51:AW51">
    <cfRule type="cellIs" dxfId="65" priority="63" stopIfTrue="1" operator="equal">
      <formula>0</formula>
    </cfRule>
  </conditionalFormatting>
  <conditionalFormatting sqref="G53:AU53">
    <cfRule type="cellIs" dxfId="64" priority="62" stopIfTrue="1" operator="equal">
      <formula>0</formula>
    </cfRule>
  </conditionalFormatting>
  <conditionalFormatting sqref="AK47:AW47">
    <cfRule type="cellIs" dxfId="63" priority="57" stopIfTrue="1" operator="equal">
      <formula>0</formula>
    </cfRule>
  </conditionalFormatting>
  <conditionalFormatting sqref="AI47:AJ47">
    <cfRule type="cellIs" dxfId="62" priority="58" stopIfTrue="1" operator="equal">
      <formula>0</formula>
    </cfRule>
  </conditionalFormatting>
  <conditionalFormatting sqref="G100:AW103 AQ191:AW193 G177:AW184">
    <cfRule type="cellIs" dxfId="61" priority="56" stopIfTrue="1" operator="equal">
      <formula>0</formula>
    </cfRule>
  </conditionalFormatting>
  <conditionalFormatting sqref="H162:Z162">
    <cfRule type="cellIs" dxfId="60" priority="48" stopIfTrue="1" operator="equal">
      <formula>0</formula>
    </cfRule>
  </conditionalFormatting>
  <conditionalFormatting sqref="AD60:AM96">
    <cfRule type="cellIs" dxfId="59" priority="46" stopIfTrue="1" operator="equal">
      <formula>0</formula>
    </cfRule>
  </conditionalFormatting>
  <conditionalFormatting sqref="J59:P59">
    <cfRule type="expression" dxfId="58" priority="37" stopIfTrue="1">
      <formula>recursos&lt;&gt;"FGTS/SBPE"</formula>
    </cfRule>
  </conditionalFormatting>
  <conditionalFormatting sqref="J60:S96">
    <cfRule type="cellIs" dxfId="57" priority="34" stopIfTrue="1" operator="equal">
      <formula>0</formula>
    </cfRule>
  </conditionalFormatting>
  <conditionalFormatting sqref="AD59:AJ59">
    <cfRule type="expression" dxfId="56" priority="33" stopIfTrue="1">
      <formula>recursos&lt;&gt;"FGTS/SBPE"</formula>
    </cfRule>
  </conditionalFormatting>
  <conditionalFormatting sqref="AN59:AT59">
    <cfRule type="expression" dxfId="55" priority="32" stopIfTrue="1">
      <formula>recursos&lt;&gt;"FGTS/SBPE"</formula>
    </cfRule>
  </conditionalFormatting>
  <conditionalFormatting sqref="J97:AW97">
    <cfRule type="cellIs" dxfId="54" priority="30" stopIfTrue="1" operator="equal">
      <formula>0</formula>
    </cfRule>
  </conditionalFormatting>
  <conditionalFormatting sqref="J97:AW97">
    <cfRule type="cellIs" dxfId="53" priority="31" stopIfTrue="1" operator="notEqual">
      <formula>1</formula>
    </cfRule>
  </conditionalFormatting>
  <conditionalFormatting sqref="T60:AC96">
    <cfRule type="cellIs" dxfId="52" priority="29" stopIfTrue="1" operator="equal">
      <formula>0</formula>
    </cfRule>
  </conditionalFormatting>
  <conditionalFormatting sqref="AN60:AW96">
    <cfRule type="cellIs" dxfId="51" priority="28" stopIfTrue="1" operator="equal">
      <formula>0</formula>
    </cfRule>
  </conditionalFormatting>
  <conditionalFormatting sqref="AF191:AK193">
    <cfRule type="cellIs" dxfId="50" priority="21" stopIfTrue="1" operator="equal">
      <formula>0</formula>
    </cfRule>
  </conditionalFormatting>
  <conditionalFormatting sqref="H186:Z186">
    <cfRule type="cellIs" dxfId="49" priority="19" stopIfTrue="1" operator="equal">
      <formula>0</formula>
    </cfRule>
  </conditionalFormatting>
  <conditionalFormatting sqref="AF163:AW163">
    <cfRule type="cellIs" dxfId="48" priority="17" stopIfTrue="1" operator="equal">
      <formula>0</formula>
    </cfRule>
  </conditionalFormatting>
  <conditionalFormatting sqref="AF164:AK164">
    <cfRule type="cellIs" dxfId="47" priority="16" stopIfTrue="1" operator="equal">
      <formula>0</formula>
    </cfRule>
  </conditionalFormatting>
  <conditionalFormatting sqref="AQ169:AW169">
    <cfRule type="cellIs" dxfId="46" priority="15" stopIfTrue="1" operator="equal">
      <formula>"0/0"</formula>
    </cfRule>
  </conditionalFormatting>
  <conditionalFormatting sqref="AF168:AW168">
    <cfRule type="cellIs" dxfId="45" priority="14" stopIfTrue="1" operator="equal">
      <formula>0</formula>
    </cfRule>
  </conditionalFormatting>
  <conditionalFormatting sqref="AF169:AK169">
    <cfRule type="cellIs" dxfId="44" priority="13" stopIfTrue="1" operator="equal">
      <formula>0</formula>
    </cfRule>
  </conditionalFormatting>
  <conditionalFormatting sqref="AK174">
    <cfRule type="cellIs" dxfId="43" priority="12" stopIfTrue="1" operator="equal">
      <formula>0</formula>
    </cfRule>
  </conditionalFormatting>
  <conditionalFormatting sqref="S33:Z33">
    <cfRule type="cellIs" dxfId="42" priority="11" stopIfTrue="1" operator="equal">
      <formula>0</formula>
    </cfRule>
  </conditionalFormatting>
  <conditionalFormatting sqref="G107:AA123 AC107:AW123 AC126:AW158 G126:AA158">
    <cfRule type="cellIs" dxfId="41" priority="10" stopIfTrue="1" operator="equal">
      <formula>"Descrever foto"</formula>
    </cfRule>
  </conditionalFormatting>
  <conditionalFormatting sqref="AF192:AW192">
    <cfRule type="cellIs" dxfId="40" priority="4" stopIfTrue="1" operator="equal">
      <formula>0</formula>
    </cfRule>
  </conditionalFormatting>
  <conditionalFormatting sqref="U193:AA193">
    <cfRule type="cellIs" dxfId="39" priority="9" stopIfTrue="1" operator="equal">
      <formula>0</formula>
    </cfRule>
  </conditionalFormatting>
  <conditionalFormatting sqref="J191:AA191">
    <cfRule type="cellIs" dxfId="38" priority="8" stopIfTrue="1" operator="equal">
      <formula>0</formula>
    </cfRule>
  </conditionalFormatting>
  <conditionalFormatting sqref="J193:O193">
    <cfRule type="cellIs" dxfId="37" priority="7" stopIfTrue="1" operator="equal">
      <formula>0</formula>
    </cfRule>
  </conditionalFormatting>
  <conditionalFormatting sqref="J192:AA192">
    <cfRule type="cellIs" dxfId="36" priority="6" stopIfTrue="1" operator="equal">
      <formula>0</formula>
    </cfRule>
  </conditionalFormatting>
  <conditionalFormatting sqref="AF191:AW191">
    <cfRule type="cellIs" dxfId="35" priority="5" stopIfTrue="1" operator="equal">
      <formula>0</formula>
    </cfRule>
  </conditionalFormatting>
  <conditionalFormatting sqref="J194:AA194">
    <cfRule type="cellIs" dxfId="34" priority="1" stopIfTrue="1" operator="equal">
      <formula>0</formula>
    </cfRule>
  </conditionalFormatting>
  <printOptions horizontalCentered="1"/>
  <pageMargins left="0.78740157480314965" right="0.19685039370078741" top="0.78740157480314965" bottom="0.59055118110236227" header="0.39370078740157483" footer="0.39370078740157483"/>
  <pageSetup paperSize="9" scale="94" fitToHeight="0" orientation="portrait" horizontalDpi="1200" verticalDpi="1200" r:id="rId1"/>
  <headerFooter>
    <oddHeader>&amp;R &amp;L&amp;6Esse arquivo é gratuito e de uso
exclusivo entre CAIXA, seus
representantes legais e clientes. &amp;C&amp;6Qualquer cobrança, exceto taxa
autorizada CAIXA, é ilegal e sujeita
a penalidades. Direitos reservados.</oddHeader>
    <oddFooter>&amp;LVigência: 08/06/2022&amp;C&amp;A 
&amp;8Construção em Terreno Próprio e Aquisição de Terreno e Construção&amp;R&amp;P/&amp;N</oddFooter>
  </headerFooter>
  <rowBreaks count="2" manualBreakCount="2">
    <brk id="104" min="5" max="49" man="1"/>
    <brk id="170" min="5" max="49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>
    <pageSetUpPr fitToPage="1"/>
  </sheetPr>
  <dimension ref="A1:FO124"/>
  <sheetViews>
    <sheetView showGridLines="0" topLeftCell="F30" zoomScaleNormal="100" zoomScaleSheetLayoutView="100" workbookViewId="0">
      <selection activeCell="G65" sqref="G65:AW70"/>
    </sheetView>
  </sheetViews>
  <sheetFormatPr defaultColWidth="3.7109375" defaultRowHeight="12.75" x14ac:dyDescent="0.2"/>
  <cols>
    <col min="1" max="4" width="6.7109375" style="7" hidden="1" customWidth="1"/>
    <col min="5" max="5" width="6.7109375" style="8" hidden="1" customWidth="1"/>
    <col min="6" max="6" width="0.85546875" style="11" customWidth="1"/>
    <col min="7" max="49" width="2.28515625" style="11" customWidth="1"/>
    <col min="50" max="50" width="0.85546875" style="11" customWidth="1"/>
    <col min="51" max="51" width="4.7109375" style="11" customWidth="1"/>
    <col min="52" max="52" width="4.7109375" style="10" customWidth="1"/>
    <col min="53" max="53" width="4.7109375" style="10" hidden="1" customWidth="1"/>
    <col min="54" max="54" width="6.5703125" style="10" hidden="1" customWidth="1"/>
    <col min="55" max="61" width="0" style="10" hidden="1" customWidth="1"/>
    <col min="62" max="66" width="3.7109375" style="10"/>
    <col min="67" max="70" width="6.7109375" style="10" customWidth="1"/>
    <col min="71" max="73" width="8.7109375" style="10" customWidth="1"/>
    <col min="74" max="131" width="3.7109375" style="10"/>
    <col min="132" max="183" width="3.7109375" style="11"/>
    <col min="184" max="185" width="3" style="11" customWidth="1"/>
    <col min="186" max="16384" width="3.7109375" style="11"/>
  </cols>
  <sheetData>
    <row r="1" spans="1:171" ht="5.0999999999999996" hidden="1" customHeight="1" x14ac:dyDescent="0.2">
      <c r="F1" s="9" t="s">
        <v>0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9" t="s">
        <v>1</v>
      </c>
      <c r="BA1" s="15" t="str">
        <f>Lista!A1</f>
        <v>Teto</v>
      </c>
      <c r="BB1" s="15" t="str">
        <f>Lista!B1</f>
        <v>Cobertura</v>
      </c>
      <c r="BC1" s="15" t="str">
        <f>Lista!C1</f>
        <v>Acabamento Externo/Interno</v>
      </c>
      <c r="BD1" s="15" t="str">
        <f>Lista!D1</f>
        <v>Esquadrias Externas/Internas</v>
      </c>
      <c r="BE1" s="15" t="str">
        <f>Lista!F1</f>
        <v>Revestimento Piso Áreas Molhadas</v>
      </c>
      <c r="BF1" s="15" t="str">
        <f>Lista!E1</f>
        <v>Revestimento Parede Áreas Molhadas</v>
      </c>
      <c r="BG1" s="15" t="str">
        <f>Lista!G1</f>
        <v>Revestimento Piso Áreas Secas</v>
      </c>
      <c r="BH1" s="15" t="str">
        <f>Lista!H1</f>
        <v xml:space="preserve">Paredes/Painéis </v>
      </c>
      <c r="BI1" s="15" t="str">
        <f>Lista!I1</f>
        <v>Louças e Metais</v>
      </c>
    </row>
    <row r="2" spans="1:171" s="15" customFormat="1" ht="14.25" x14ac:dyDescent="0.2">
      <c r="A2" s="12" t="s">
        <v>2</v>
      </c>
      <c r="B2" s="13" t="s">
        <v>3</v>
      </c>
      <c r="C2" s="12" t="s">
        <v>4</v>
      </c>
      <c r="D2" s="12" t="s">
        <v>5</v>
      </c>
      <c r="E2" s="12" t="s">
        <v>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3"/>
      <c r="BA2" s="15" t="str">
        <f>Lista!A2</f>
        <v>Telha aparente</v>
      </c>
      <c r="BB2" s="15" t="str">
        <f>Lista!B2</f>
        <v>Telha Metálica c/ Platibanda</v>
      </c>
      <c r="BC2" s="15" t="str">
        <f>Lista!C2</f>
        <v>Sem revestimento</v>
      </c>
      <c r="BD2" s="15" t="str">
        <f>Lista!D2</f>
        <v>Alumínio</v>
      </c>
      <c r="BE2" s="15" t="str">
        <f>Lista!F2</f>
        <v>Cimentado</v>
      </c>
      <c r="BF2" s="15" t="str">
        <f>Lista!E2</f>
        <v>Cimentado</v>
      </c>
      <c r="BG2" s="15" t="str">
        <f>Lista!G2</f>
        <v>Cimentado</v>
      </c>
      <c r="BH2" s="15" t="str">
        <f>Lista!H2</f>
        <v>Alvenaria</v>
      </c>
      <c r="BI2" s="15" t="str">
        <f>Lista!I2</f>
        <v>Linha Popular</v>
      </c>
    </row>
    <row r="3" spans="1:171" s="10" customFormat="1" ht="18" x14ac:dyDescent="0.2">
      <c r="A3" s="16"/>
      <c r="B3" s="16"/>
      <c r="C3" s="12"/>
      <c r="D3" s="12"/>
      <c r="E3" s="17"/>
      <c r="F3" s="18"/>
      <c r="G3" s="18"/>
      <c r="H3" s="18"/>
      <c r="I3" s="4"/>
      <c r="J3" s="4"/>
      <c r="K3" s="4"/>
      <c r="L3" s="4"/>
      <c r="M3" s="4"/>
      <c r="N3" s="4"/>
      <c r="O3" s="4"/>
      <c r="P3" s="4"/>
      <c r="Q3" s="4"/>
      <c r="R3" s="18"/>
      <c r="S3" s="18"/>
      <c r="T3" s="571" t="s">
        <v>7</v>
      </c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18"/>
      <c r="AW3" s="18"/>
      <c r="AX3" s="18"/>
      <c r="BA3" s="15" t="str">
        <f>Lista!A3</f>
        <v>Forro</v>
      </c>
      <c r="BB3" s="15" t="str">
        <f>Lista!B3</f>
        <v>Telha Metálica s/ Platibanda</v>
      </c>
      <c r="BC3" s="15" t="str">
        <f>Lista!C3</f>
        <v>Pintura/Textura/Grafiato</v>
      </c>
      <c r="BD3" s="15" t="str">
        <f>Lista!D3</f>
        <v>Ferro</v>
      </c>
      <c r="BE3" s="15" t="str">
        <f>Lista!F3</f>
        <v>Cerâmica Comercial</v>
      </c>
      <c r="BF3" s="15" t="str">
        <f>Lista!E3</f>
        <v>Cerâmica Comercial</v>
      </c>
      <c r="BG3" s="15" t="str">
        <f>Lista!G3</f>
        <v>Cerâmica Comercial</v>
      </c>
      <c r="BH3" s="15" t="str">
        <f>Lista!H3</f>
        <v>Gesso</v>
      </c>
      <c r="BI3" s="15" t="str">
        <f>Lista!I3</f>
        <v>Linha Média</v>
      </c>
    </row>
    <row r="4" spans="1:171" s="10" customFormat="1" ht="15" x14ac:dyDescent="0.2">
      <c r="A4" s="16">
        <v>1</v>
      </c>
      <c r="B4" s="16"/>
      <c r="C4" s="12"/>
      <c r="D4" s="12"/>
      <c r="E4" s="17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19"/>
      <c r="S4" s="19"/>
      <c r="T4" s="572" t="s">
        <v>8</v>
      </c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19"/>
      <c r="AW4" s="19"/>
      <c r="AX4" s="19"/>
      <c r="BA4" s="15" t="str">
        <f>Lista!A4</f>
        <v>Laje</v>
      </c>
      <c r="BB4" s="15" t="str">
        <f>Lista!B4</f>
        <v>Telha de Fibrocimto. c/ Platibanda</v>
      </c>
      <c r="BC4" s="15" t="str">
        <f>Lista!C4</f>
        <v>Pint./Text./Grafto. e det. em Pedra/Cerâmica</v>
      </c>
      <c r="BD4" s="15" t="str">
        <f>Lista!D4</f>
        <v>Vidro Temperado</v>
      </c>
      <c r="BE4" s="15" t="str">
        <f>Lista!F4</f>
        <v>Pedra</v>
      </c>
      <c r="BF4" s="15" t="str">
        <f>Lista!E4</f>
        <v>São Tomé</v>
      </c>
      <c r="BG4" s="15" t="str">
        <f>Lista!G4</f>
        <v>Pedra</v>
      </c>
      <c r="BH4" s="15" t="str">
        <f>Lista!H4</f>
        <v>Madeira</v>
      </c>
      <c r="BI4" s="15" t="str">
        <f>Lista!I4</f>
        <v>Linha Luxo</v>
      </c>
    </row>
    <row r="5" spans="1:171" s="10" customFormat="1" ht="13.5" x14ac:dyDescent="0.2">
      <c r="A5" s="16" t="s">
        <v>433</v>
      </c>
      <c r="B5" s="16"/>
      <c r="C5" s="12"/>
      <c r="D5" s="12"/>
      <c r="E5" s="17"/>
      <c r="F5" s="21"/>
      <c r="G5" s="21"/>
      <c r="H5" s="2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73" t="s">
        <v>10</v>
      </c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BA5" s="15" t="str">
        <f>Lista!A6</f>
        <v>Outros</v>
      </c>
      <c r="BB5" s="15" t="str">
        <f>Lista!B5</f>
        <v>Telha de Fibrocimto. s/ Platibanda</v>
      </c>
      <c r="BC5" s="15" t="str">
        <f>Lista!C5</f>
        <v>Cerâmica/Porcelanato</v>
      </c>
      <c r="BD5" s="15" t="str">
        <f>Lista!D5</f>
        <v>PVC</v>
      </c>
      <c r="BE5" s="15" t="str">
        <f>Lista!F5</f>
        <v>Porcelanato 1ª</v>
      </c>
      <c r="BF5" s="15" t="str">
        <f>Lista!E5</f>
        <v>Emborrachado</v>
      </c>
      <c r="BG5" s="15" t="str">
        <f>Lista!G5</f>
        <v>Vinílico</v>
      </c>
      <c r="BH5" s="15" t="str">
        <f>Lista!H5</f>
        <v>Concreto</v>
      </c>
      <c r="BI5" s="15">
        <f>Lista!I5</f>
        <v>0</v>
      </c>
    </row>
    <row r="6" spans="1:171" s="10" customFormat="1" x14ac:dyDescent="0.2">
      <c r="A6" s="16"/>
      <c r="B6" s="16"/>
      <c r="C6" s="12"/>
      <c r="D6" s="12"/>
      <c r="E6" s="17"/>
      <c r="F6"/>
      <c r="G6" s="22" t="s">
        <v>11</v>
      </c>
      <c r="H6"/>
      <c r="I6"/>
      <c r="J6" s="17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BA6" s="15" t="e">
        <f>Lista!#REF!</f>
        <v>#REF!</v>
      </c>
      <c r="BB6" s="15" t="str">
        <f>Lista!B6</f>
        <v>Telha de Barro/Concreto</v>
      </c>
      <c r="BC6" s="15" t="str">
        <f>Lista!C6</f>
        <v>Tijolo/Blc. Apar. Tratado/Imperm.</v>
      </c>
      <c r="BD6" s="15" t="str">
        <f>Lista!D6</f>
        <v>Madeira</v>
      </c>
      <c r="BE6" s="15" t="str">
        <f>Lista!F6</f>
        <v>Porcelanato 2ª</v>
      </c>
      <c r="BF6" s="15" t="str">
        <f>Lista!E6</f>
        <v>Granita</v>
      </c>
      <c r="BG6" s="15" t="str">
        <f>Lista!G6</f>
        <v>Emborrachado</v>
      </c>
      <c r="BH6" s="15" t="str">
        <f>Lista!H6</f>
        <v>Aço</v>
      </c>
      <c r="BI6" s="15">
        <f>Lista!I6</f>
        <v>0</v>
      </c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</row>
    <row r="7" spans="1:171" s="10" customFormat="1" ht="3.95" customHeight="1" x14ac:dyDescent="0.2">
      <c r="A7" s="16"/>
      <c r="B7" s="16"/>
      <c r="C7" s="12"/>
      <c r="D7" s="12"/>
      <c r="E7" s="17"/>
      <c r="F7"/>
      <c r="G7" s="23"/>
      <c r="H7" s="23"/>
      <c r="I7" s="2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BA7" s="15">
        <f>Lista!A7</f>
        <v>0</v>
      </c>
      <c r="BB7" s="15" t="str">
        <f>Lista!B7</f>
        <v>Laje Impermeabilizada</v>
      </c>
      <c r="BC7" s="15" t="str">
        <f>Lista!C7</f>
        <v>Outros</v>
      </c>
      <c r="BD7" s="15" t="str">
        <f>Lista!D7</f>
        <v>Outros</v>
      </c>
      <c r="BE7" s="15" t="str">
        <f>Lista!F7</f>
        <v>Granito/Mármore</v>
      </c>
      <c r="BF7" s="15" t="str">
        <f>Lista!E7</f>
        <v>Formicado</v>
      </c>
      <c r="BG7" s="15" t="str">
        <f>Lista!G7</f>
        <v>Porcelanato 1ª</v>
      </c>
      <c r="BH7" s="15" t="str">
        <f>Lista!H7</f>
        <v>Outros</v>
      </c>
      <c r="BI7" s="15">
        <f>Lista!I7</f>
        <v>0</v>
      </c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</row>
    <row r="8" spans="1:171" s="10" customFormat="1" x14ac:dyDescent="0.2">
      <c r="A8" s="16"/>
      <c r="B8" s="16"/>
      <c r="C8" s="12"/>
      <c r="D8" s="12"/>
      <c r="E8" s="17"/>
      <c r="F8"/>
      <c r="G8" s="21" t="s">
        <v>13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BA8" s="15">
        <f>Lista!A8</f>
        <v>0</v>
      </c>
      <c r="BB8" s="15" t="str">
        <f>Lista!B8</f>
        <v>Outros</v>
      </c>
      <c r="BC8" s="15">
        <f>Lista!C8</f>
        <v>0</v>
      </c>
      <c r="BD8" s="15">
        <f>Lista!D8</f>
        <v>0</v>
      </c>
      <c r="BE8" s="15" t="str">
        <f>Lista!F8</f>
        <v>Outros</v>
      </c>
      <c r="BF8" s="15" t="str">
        <f>Lista!E8</f>
        <v>Porcelanato 2ª</v>
      </c>
      <c r="BG8" s="15" t="str">
        <f>Lista!G8</f>
        <v>Porcelanato 2ª</v>
      </c>
      <c r="BH8" s="15">
        <f>Lista!H8</f>
        <v>0</v>
      </c>
      <c r="BI8" s="15">
        <f>Lista!I8</f>
        <v>0</v>
      </c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</row>
    <row r="9" spans="1:171" s="10" customFormat="1" ht="3.95" customHeight="1" x14ac:dyDescent="0.2">
      <c r="A9" s="16"/>
      <c r="B9" s="16"/>
      <c r="C9" s="12"/>
      <c r="D9" s="12"/>
      <c r="E9" s="17"/>
      <c r="F9"/>
      <c r="G9" s="23"/>
      <c r="H9" s="23"/>
      <c r="I9" s="24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BA9" s="15">
        <f>Lista!A9</f>
        <v>0</v>
      </c>
      <c r="BB9" s="15">
        <f>Lista!B9</f>
        <v>0</v>
      </c>
      <c r="BC9" s="15">
        <f>Lista!C9</f>
        <v>0</v>
      </c>
      <c r="BD9" s="15">
        <f>Lista!D9</f>
        <v>0</v>
      </c>
      <c r="BE9" s="15" t="e">
        <f>Lista!#REF!</f>
        <v>#REF!</v>
      </c>
      <c r="BF9" s="15" t="str">
        <f>Lista!E9</f>
        <v>Granito/Mármore 2ª</v>
      </c>
      <c r="BG9" s="15" t="str">
        <f>Lista!G9</f>
        <v>Laminado</v>
      </c>
      <c r="BH9" s="15">
        <f>Lista!H9</f>
        <v>0</v>
      </c>
      <c r="BI9" s="15">
        <f>Lista!I9</f>
        <v>0</v>
      </c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</row>
    <row r="10" spans="1:171" s="10" customFormat="1" ht="12.75" customHeight="1" x14ac:dyDescent="0.2">
      <c r="A10" s="16"/>
      <c r="B10" s="16"/>
      <c r="C10" s="12"/>
      <c r="D10" s="12"/>
      <c r="E10" s="17"/>
      <c r="F10"/>
      <c r="G10" s="585"/>
      <c r="H10" s="586"/>
      <c r="I10" s="587"/>
      <c r="J10"/>
      <c r="K10" s="578"/>
      <c r="L10" s="579"/>
      <c r="M10" s="580"/>
      <c r="N10"/>
      <c r="O10" s="557" t="s">
        <v>14</v>
      </c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557"/>
      <c r="AP10" s="557"/>
      <c r="AQ10" s="557"/>
      <c r="AR10" s="557"/>
      <c r="AS10" s="557"/>
      <c r="AT10" s="557"/>
      <c r="AU10" s="557"/>
      <c r="AV10" s="557"/>
      <c r="AW10" s="557"/>
      <c r="BA10" s="15">
        <f>Lista!A10</f>
        <v>0</v>
      </c>
      <c r="BB10" s="15">
        <f>Lista!B10</f>
        <v>0</v>
      </c>
      <c r="BC10" s="15">
        <f>Lista!C10</f>
        <v>0</v>
      </c>
      <c r="BD10" s="15">
        <f>Lista!D10</f>
        <v>0</v>
      </c>
      <c r="BE10" s="15" t="e">
        <f>Lista!#REF!</f>
        <v>#REF!</v>
      </c>
      <c r="BF10" s="15" t="str">
        <f>Lista!E10</f>
        <v>Pintura/Textura</v>
      </c>
      <c r="BG10" s="15" t="str">
        <f>Lista!G10</f>
        <v>Granito/Mármore</v>
      </c>
      <c r="BH10" s="15">
        <f>Lista!H10</f>
        <v>0</v>
      </c>
      <c r="BI10" s="15">
        <f>Lista!I10</f>
        <v>0</v>
      </c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</row>
    <row r="11" spans="1:171" s="10" customFormat="1" x14ac:dyDescent="0.2">
      <c r="A11" s="16"/>
      <c r="B11" s="16"/>
      <c r="C11" s="12"/>
      <c r="D11" s="12"/>
      <c r="E11" s="17"/>
      <c r="F11"/>
      <c r="G11" s="25"/>
      <c r="H11"/>
      <c r="I11"/>
      <c r="J11" s="175"/>
      <c r="K11"/>
      <c r="L11"/>
      <c r="M11"/>
      <c r="N11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7"/>
      <c r="BA11" s="15">
        <f>Lista!A11</f>
        <v>0</v>
      </c>
      <c r="BB11" s="15">
        <f>Lista!B11</f>
        <v>0</v>
      </c>
      <c r="BC11" s="15">
        <f>Lista!C11</f>
        <v>0</v>
      </c>
      <c r="BD11" s="15">
        <f>Lista!D11</f>
        <v>0</v>
      </c>
      <c r="BE11" s="15" t="e">
        <f>Lista!#REF!</f>
        <v>#REF!</v>
      </c>
      <c r="BF11" s="15" t="str">
        <f>Lista!E11</f>
        <v>Grafiato</v>
      </c>
      <c r="BG11" s="15" t="str">
        <f>Lista!G11</f>
        <v>Outros</v>
      </c>
      <c r="BH11" s="15">
        <f>Lista!H11</f>
        <v>0</v>
      </c>
      <c r="BI11" s="15">
        <f>Lista!I11</f>
        <v>0</v>
      </c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</row>
    <row r="12" spans="1:171" s="10" customFormat="1" ht="3.95" hidden="1" customHeight="1" x14ac:dyDescent="0.2">
      <c r="A12" s="16"/>
      <c r="B12" s="16"/>
      <c r="C12" s="12"/>
      <c r="D12" s="12"/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BA12" s="15">
        <f>Lista!A12</f>
        <v>0</v>
      </c>
      <c r="BB12" s="15">
        <f>Lista!B12</f>
        <v>0</v>
      </c>
      <c r="BC12" s="15">
        <f>Lista!C12</f>
        <v>0</v>
      </c>
      <c r="BD12" s="15">
        <f>Lista!D12</f>
        <v>0</v>
      </c>
      <c r="BE12" s="15" t="e">
        <f>Lista!#REF!</f>
        <v>#REF!</v>
      </c>
      <c r="BF12" s="15" t="str">
        <f>Lista!E12</f>
        <v>Cerâmica Extra</v>
      </c>
      <c r="BG12" s="15">
        <f>Lista!G12</f>
        <v>0</v>
      </c>
      <c r="BH12" s="15">
        <f>Lista!H12</f>
        <v>0</v>
      </c>
      <c r="BI12" s="15">
        <f>Lista!I12</f>
        <v>0</v>
      </c>
    </row>
    <row r="13" spans="1:171" s="10" customFormat="1" ht="12.75" hidden="1" customHeight="1" x14ac:dyDescent="0.2">
      <c r="A13" s="16"/>
      <c r="B13" s="16"/>
      <c r="C13" s="12"/>
      <c r="D13" s="12"/>
      <c r="E13" s="17"/>
      <c r="F13"/>
      <c r="G13" s="558"/>
      <c r="H13" s="559"/>
      <c r="I13" s="560"/>
      <c r="J13" s="26" t="s">
        <v>434</v>
      </c>
      <c r="K13" s="558"/>
      <c r="L13" s="559"/>
      <c r="M13" s="560"/>
      <c r="N13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  <c r="AW13" s="584"/>
      <c r="AX13" s="27"/>
      <c r="AY13" s="27"/>
      <c r="AZ13" s="27"/>
      <c r="BA13" s="15">
        <f>Lista!A13</f>
        <v>0</v>
      </c>
      <c r="BB13" s="15">
        <f>Lista!B13</f>
        <v>0</v>
      </c>
      <c r="BC13" s="15">
        <f>Lista!C13</f>
        <v>0</v>
      </c>
      <c r="BD13" s="15">
        <f>Lista!D13</f>
        <v>0</v>
      </c>
      <c r="BE13" s="15" t="e">
        <f>Lista!#REF!</f>
        <v>#REF!</v>
      </c>
      <c r="BF13" s="15" t="str">
        <f>Lista!E13</f>
        <v>Árdosia</v>
      </c>
      <c r="BG13" s="15">
        <f>Lista!G13</f>
        <v>0</v>
      </c>
      <c r="BH13" s="15">
        <f>Lista!H13</f>
        <v>0</v>
      </c>
      <c r="BI13" s="15">
        <f>Lista!I13</f>
        <v>0</v>
      </c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</row>
    <row r="14" spans="1:171" s="10" customFormat="1" ht="12.75" hidden="1" customHeight="1" x14ac:dyDescent="0.2">
      <c r="A14" s="16"/>
      <c r="B14" s="16"/>
      <c r="C14" s="12"/>
      <c r="D14" s="12"/>
      <c r="E14" s="17"/>
      <c r="F14"/>
      <c r="G14" s="28"/>
      <c r="H14" s="28"/>
      <c r="I14" s="28"/>
      <c r="K14" s="28"/>
      <c r="L14" s="28"/>
      <c r="M14" s="28"/>
      <c r="N1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584"/>
      <c r="AQ14" s="584"/>
      <c r="AR14" s="584"/>
      <c r="AS14" s="584"/>
      <c r="AT14" s="584"/>
      <c r="AU14" s="584"/>
      <c r="AV14" s="584"/>
      <c r="AW14" s="584"/>
      <c r="AX14" s="27"/>
      <c r="AY14" s="27"/>
      <c r="AZ14" s="27"/>
      <c r="BA14" s="15">
        <f>Lista!A14</f>
        <v>0</v>
      </c>
      <c r="BB14" s="15">
        <f>Lista!B14</f>
        <v>0</v>
      </c>
      <c r="BC14" s="15">
        <f>Lista!C14</f>
        <v>0</v>
      </c>
      <c r="BD14" s="15">
        <f>Lista!D14</f>
        <v>0</v>
      </c>
      <c r="BE14" s="15" t="e">
        <f>Lista!#REF!</f>
        <v>#REF!</v>
      </c>
      <c r="BF14" s="15" t="str">
        <f>Lista!E14</f>
        <v>Granito/Mármore 1ª</v>
      </c>
      <c r="BG14" s="15">
        <f>Lista!G14</f>
        <v>0</v>
      </c>
      <c r="BH14" s="15">
        <f>Lista!H14</f>
        <v>0</v>
      </c>
      <c r="BI14" s="15">
        <f>Lista!I14</f>
        <v>0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</row>
    <row r="15" spans="1:171" s="10" customFormat="1" ht="12.75" hidden="1" customHeight="1" x14ac:dyDescent="0.2">
      <c r="A15" s="16"/>
      <c r="B15" s="16"/>
      <c r="C15" s="12"/>
      <c r="D15" s="12"/>
      <c r="E15" s="17"/>
      <c r="F15"/>
      <c r="N15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4"/>
      <c r="AH15" s="584"/>
      <c r="AI15" s="584"/>
      <c r="AJ15" s="584"/>
      <c r="AK15" s="584"/>
      <c r="AL15" s="584"/>
      <c r="AM15" s="584"/>
      <c r="AN15" s="584"/>
      <c r="AO15" s="584"/>
      <c r="AP15" s="584"/>
      <c r="AQ15" s="584"/>
      <c r="AR15" s="584"/>
      <c r="AS15" s="584"/>
      <c r="AT15" s="584"/>
      <c r="AU15" s="584"/>
      <c r="AV15" s="584"/>
      <c r="AW15" s="584"/>
      <c r="AX15" s="27"/>
      <c r="AY15" s="27"/>
      <c r="AZ15" s="27"/>
      <c r="BA15" s="15">
        <f>Lista!A15</f>
        <v>0</v>
      </c>
      <c r="BB15" s="15">
        <f>Lista!B15</f>
        <v>0</v>
      </c>
      <c r="BC15" s="15">
        <f>Lista!C15</f>
        <v>0</v>
      </c>
      <c r="BD15" s="15">
        <f>Lista!D15</f>
        <v>0</v>
      </c>
      <c r="BE15" s="15" t="e">
        <f>Lista!#REF!</f>
        <v>#REF!</v>
      </c>
      <c r="BF15" s="15" t="str">
        <f>Lista!E15</f>
        <v>Porcelanato 1ª</v>
      </c>
      <c r="BG15" s="15">
        <f>Lista!G15</f>
        <v>0</v>
      </c>
      <c r="BH15" s="15">
        <f>Lista!H15</f>
        <v>0</v>
      </c>
      <c r="BI15" s="15">
        <f>Lista!I15</f>
        <v>0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</row>
    <row r="16" spans="1:171" s="10" customFormat="1" hidden="1" x14ac:dyDescent="0.2">
      <c r="A16" s="16"/>
      <c r="B16" s="16"/>
      <c r="C16" s="12"/>
      <c r="D16" s="12"/>
      <c r="E16" s="17"/>
      <c r="F16"/>
      <c r="G16"/>
      <c r="H16"/>
      <c r="I16"/>
      <c r="J16"/>
      <c r="K16"/>
      <c r="L16"/>
      <c r="M16"/>
      <c r="N16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  <c r="AW16" s="584"/>
      <c r="AX16" s="27"/>
      <c r="AY16" s="27"/>
      <c r="AZ16" s="27"/>
      <c r="BA16" s="15">
        <f>Lista!A16</f>
        <v>0</v>
      </c>
      <c r="BB16" s="15">
        <f>Lista!B16</f>
        <v>0</v>
      </c>
      <c r="BC16" s="15">
        <f>Lista!C16</f>
        <v>0</v>
      </c>
      <c r="BD16" s="15">
        <f>Lista!D16</f>
        <v>0</v>
      </c>
      <c r="BE16" s="15" t="e">
        <f>Lista!#REF!</f>
        <v>#REF!</v>
      </c>
      <c r="BF16" s="15" t="str">
        <f>Lista!E16</f>
        <v>Outros</v>
      </c>
      <c r="BG16" s="15">
        <f>Lista!G16</f>
        <v>0</v>
      </c>
      <c r="BH16" s="15">
        <f>Lista!H16</f>
        <v>0</v>
      </c>
      <c r="BI16" s="15">
        <f>Lista!I16</f>
        <v>0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</row>
    <row r="17" spans="1:131" s="10" customFormat="1" ht="3.95" hidden="1" customHeight="1" x14ac:dyDescent="0.2">
      <c r="A17" s="16"/>
      <c r="B17" s="16"/>
      <c r="C17" s="12"/>
      <c r="D17" s="12"/>
      <c r="E17" s="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BA17" s="15">
        <f>Lista!A17</f>
        <v>0</v>
      </c>
      <c r="BB17" s="15">
        <f>Lista!B17</f>
        <v>0</v>
      </c>
      <c r="BC17" s="15">
        <f>Lista!C17</f>
        <v>0</v>
      </c>
      <c r="BD17" s="15">
        <f>Lista!D17</f>
        <v>0</v>
      </c>
      <c r="BE17" s="15" t="e">
        <f>Lista!#REF!</f>
        <v>#REF!</v>
      </c>
      <c r="BF17" s="15">
        <f>Lista!F17</f>
        <v>0</v>
      </c>
      <c r="BG17" s="15">
        <f>Lista!G17</f>
        <v>0</v>
      </c>
      <c r="BH17" s="15">
        <f>Lista!H17</f>
        <v>0</v>
      </c>
      <c r="BI17" s="15">
        <f>Lista!I17</f>
        <v>0</v>
      </c>
    </row>
    <row r="18" spans="1:131" s="10" customFormat="1" ht="27.95" customHeight="1" x14ac:dyDescent="0.2">
      <c r="A18" s="16"/>
      <c r="B18" s="16"/>
      <c r="C18" s="12"/>
      <c r="D18" s="12"/>
      <c r="E18" s="17"/>
      <c r="F18"/>
      <c r="G18" s="574" t="s">
        <v>15</v>
      </c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6"/>
      <c r="BA18" s="15">
        <f>Lista!A18</f>
        <v>0</v>
      </c>
      <c r="BB18" s="15">
        <f>Lista!B18</f>
        <v>0</v>
      </c>
      <c r="BC18" s="15">
        <f>Lista!C18</f>
        <v>0</v>
      </c>
      <c r="BD18" s="15">
        <f>Lista!D18</f>
        <v>0</v>
      </c>
      <c r="BE18" s="15" t="e">
        <f>Lista!#REF!</f>
        <v>#REF!</v>
      </c>
      <c r="BF18" s="15">
        <f>Lista!F18</f>
        <v>0</v>
      </c>
      <c r="BG18" s="15">
        <f>Lista!G18</f>
        <v>0</v>
      </c>
      <c r="BH18" s="15">
        <f>Lista!H18</f>
        <v>0</v>
      </c>
      <c r="BI18" s="15">
        <f>Lista!I18</f>
        <v>0</v>
      </c>
    </row>
    <row r="19" spans="1:131" s="10" customFormat="1" ht="3.95" customHeight="1" x14ac:dyDescent="0.2">
      <c r="A19" s="16"/>
      <c r="B19" s="16"/>
      <c r="C19" s="12"/>
      <c r="D19" s="12"/>
      <c r="E19" s="17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</row>
    <row r="20" spans="1:131" s="10" customFormat="1" ht="12.75" customHeight="1" x14ac:dyDescent="0.2">
      <c r="A20" s="16"/>
      <c r="B20" s="16"/>
      <c r="C20" s="12"/>
      <c r="D20" s="12"/>
      <c r="E20" s="17"/>
      <c r="F20"/>
      <c r="G20" s="577" t="s">
        <v>435</v>
      </c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77"/>
      <c r="AU20" s="577"/>
      <c r="AV20" s="577"/>
      <c r="AW20" s="577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</row>
    <row r="21" spans="1:131" s="10" customFormat="1" ht="3.95" customHeight="1" x14ac:dyDescent="0.2">
      <c r="A21" s="16"/>
      <c r="B21" s="16"/>
      <c r="C21" s="12"/>
      <c r="D21" s="12"/>
      <c r="E21" s="17"/>
      <c r="F21"/>
      <c r="G21" s="11"/>
      <c r="H21" s="1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</row>
    <row r="22" spans="1:131" customFormat="1" ht="12" customHeight="1" x14ac:dyDescent="0.2">
      <c r="A22" s="29"/>
      <c r="G22" s="561">
        <v>1</v>
      </c>
      <c r="H22" s="562"/>
      <c r="I22" s="563"/>
      <c r="K22" s="581" t="s">
        <v>17</v>
      </c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3"/>
    </row>
    <row r="23" spans="1:131" customFormat="1" ht="3.95" customHeight="1" x14ac:dyDescent="0.2">
      <c r="A23" s="29"/>
      <c r="G23" s="23"/>
      <c r="H23" s="23"/>
      <c r="I23" s="24"/>
    </row>
    <row r="24" spans="1:131" customFormat="1" ht="43.15" customHeight="1" x14ac:dyDescent="0.2">
      <c r="A24" s="29"/>
      <c r="E24" s="30"/>
      <c r="G24" s="561" t="s">
        <v>18</v>
      </c>
      <c r="H24" s="562"/>
      <c r="I24" s="563"/>
      <c r="K24" s="564" t="s">
        <v>412</v>
      </c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6"/>
    </row>
    <row r="25" spans="1:131" customFormat="1" ht="17.45" customHeight="1" x14ac:dyDescent="0.2">
      <c r="A25" s="29"/>
      <c r="E25" s="30"/>
      <c r="G25" s="561" t="s">
        <v>20</v>
      </c>
      <c r="H25" s="562"/>
      <c r="I25" s="563"/>
      <c r="K25" s="564" t="s">
        <v>23</v>
      </c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6"/>
    </row>
    <row r="26" spans="1:131" s="10" customFormat="1" ht="39" customHeight="1" x14ac:dyDescent="0.2">
      <c r="A26" s="16"/>
      <c r="B26" s="16"/>
      <c r="C26" s="12"/>
      <c r="D26" s="12"/>
      <c r="E26" s="17"/>
      <c r="F26"/>
      <c r="G26" s="561" t="s">
        <v>22</v>
      </c>
      <c r="H26" s="562"/>
      <c r="I26" s="563"/>
      <c r="J26" s="30"/>
      <c r="K26" s="564" t="s">
        <v>413</v>
      </c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565"/>
      <c r="AU26" s="565"/>
      <c r="AV26" s="565"/>
      <c r="AW26" s="56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</row>
    <row r="27" spans="1:131" ht="29.45" customHeight="1" x14ac:dyDescent="0.2">
      <c r="A27" s="29"/>
      <c r="B27"/>
      <c r="C27"/>
      <c r="D27"/>
      <c r="E27" s="30"/>
      <c r="F27"/>
      <c r="G27" s="561" t="s">
        <v>24</v>
      </c>
      <c r="H27" s="562"/>
      <c r="I27" s="563"/>
      <c r="J27"/>
      <c r="K27" s="564" t="s">
        <v>27</v>
      </c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6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 s="11"/>
      <c r="DX27" s="11"/>
      <c r="DY27" s="11"/>
      <c r="DZ27" s="11"/>
      <c r="EA27" s="11"/>
    </row>
    <row r="28" spans="1:131" ht="15.6" customHeight="1" x14ac:dyDescent="0.2">
      <c r="A28" s="29"/>
      <c r="B28"/>
      <c r="C28"/>
      <c r="D28"/>
      <c r="E28" s="30"/>
      <c r="F28"/>
      <c r="G28" s="561" t="s">
        <v>26</v>
      </c>
      <c r="H28" s="562"/>
      <c r="I28" s="563"/>
      <c r="J28"/>
      <c r="K28" s="564" t="s">
        <v>29</v>
      </c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6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 s="11"/>
      <c r="DX28" s="11"/>
      <c r="DY28" s="11"/>
      <c r="DZ28" s="11"/>
      <c r="EA28" s="11"/>
    </row>
    <row r="29" spans="1:131" customFormat="1" ht="12" hidden="1" customHeight="1" x14ac:dyDescent="0.2">
      <c r="A29" s="29"/>
      <c r="E29" s="30"/>
      <c r="G29" s="561" t="s">
        <v>28</v>
      </c>
      <c r="H29" s="562"/>
      <c r="I29" s="563"/>
      <c r="K29" s="564" t="s">
        <v>29</v>
      </c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565"/>
      <c r="AW29" s="566"/>
    </row>
    <row r="30" spans="1:131" s="10" customFormat="1" ht="3.95" customHeight="1" x14ac:dyDescent="0.2">
      <c r="A30" s="16"/>
      <c r="B30" s="16"/>
      <c r="C30" s="12"/>
      <c r="D30" s="12"/>
      <c r="E30" s="17"/>
      <c r="F30"/>
      <c r="G30" s="11"/>
      <c r="H30" s="1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</row>
    <row r="31" spans="1:131" ht="3.95" customHeight="1" x14ac:dyDescent="0.2">
      <c r="A31" s="7" t="e">
        <f>MATCH("mtde",E:E,0)</f>
        <v>#N/A</v>
      </c>
      <c r="B31" s="7">
        <f>MATCH("endfim2",E:E,0)</f>
        <v>54</v>
      </c>
      <c r="E31" s="31"/>
      <c r="G31" s="32"/>
      <c r="H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176"/>
      <c r="AJ31" s="14"/>
    </row>
    <row r="32" spans="1:131" ht="9.9499999999999993" customHeight="1" x14ac:dyDescent="0.2">
      <c r="A32" s="6" t="s">
        <v>2</v>
      </c>
      <c r="B32" s="7" t="s">
        <v>3</v>
      </c>
      <c r="C32" s="6" t="s">
        <v>4</v>
      </c>
      <c r="D32" s="6" t="s">
        <v>5</v>
      </c>
      <c r="E32" s="8" t="s">
        <v>6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709" t="s">
        <v>329</v>
      </c>
      <c r="T32" s="710"/>
      <c r="U32" s="313" t="s">
        <v>330</v>
      </c>
      <c r="V32" s="314"/>
      <c r="W32" s="314"/>
      <c r="X32" s="314"/>
      <c r="Y32" s="314"/>
      <c r="Z32" s="711"/>
      <c r="AA32" s="34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588" t="s">
        <v>30</v>
      </c>
      <c r="AQ32" s="589"/>
      <c r="AR32" s="589"/>
      <c r="AS32" s="589"/>
      <c r="AT32" s="589"/>
      <c r="AU32" s="589"/>
      <c r="AV32" s="589"/>
      <c r="AW32" s="590"/>
      <c r="AX32" s="39"/>
    </row>
    <row r="33" spans="2:137" ht="9.9499999999999993" customHeight="1" x14ac:dyDescent="0.2">
      <c r="B33" s="7" t="e">
        <f>MATCH(MAX(C35:C86),C35:C86,0)+5</f>
        <v>#N/A</v>
      </c>
      <c r="C33" s="7" t="e">
        <f>MATCH("D",D35:D86,0)+5</f>
        <v>#N/A</v>
      </c>
      <c r="D33" s="7" t="e">
        <f>MAX(C35:C0)</f>
        <v>#NAME?</v>
      </c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706"/>
      <c r="T33" s="707"/>
      <c r="U33" s="707"/>
      <c r="V33" s="707"/>
      <c r="W33" s="707"/>
      <c r="X33" s="707"/>
      <c r="Y33" s="707"/>
      <c r="Z33" s="708"/>
      <c r="AA33" s="36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592" t="str">
        <f>IF(P_Ini="","#PÚBLICO","#EXTERNO.CONFIDENCIAL")</f>
        <v>#PÚBLICO</v>
      </c>
      <c r="AQ33" s="593"/>
      <c r="AR33" s="593"/>
      <c r="AS33" s="593"/>
      <c r="AT33" s="593"/>
      <c r="AU33" s="593"/>
      <c r="AV33" s="593"/>
      <c r="AW33" s="594"/>
      <c r="AX33" s="41"/>
      <c r="BJ33" s="556"/>
      <c r="BK33" s="556"/>
      <c r="BL33" s="556"/>
      <c r="BM33" s="556"/>
      <c r="BN33" s="556"/>
      <c r="BO33" s="556"/>
    </row>
    <row r="34" spans="2:137" ht="3.95" customHeight="1" x14ac:dyDescent="0.2"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6"/>
      <c r="T34" s="176"/>
      <c r="U34" s="176"/>
      <c r="V34" s="176"/>
      <c r="W34" s="176"/>
      <c r="X34" s="176"/>
      <c r="Y34" s="176"/>
      <c r="Z34" s="176"/>
      <c r="AA34" s="176"/>
      <c r="AB34" s="182"/>
      <c r="AC34" s="182"/>
      <c r="AD34" s="182"/>
      <c r="AE34" s="182"/>
      <c r="AF34" s="182"/>
      <c r="AG34" s="182"/>
      <c r="AH34" s="182"/>
      <c r="AI34" s="182"/>
      <c r="AJ34" s="183"/>
      <c r="AK34" s="79"/>
      <c r="AL34" s="79"/>
      <c r="AM34" s="79"/>
      <c r="AN34" s="79"/>
      <c r="BJ34" s="556"/>
      <c r="BK34" s="556"/>
      <c r="BL34" s="556"/>
      <c r="BM34" s="556"/>
      <c r="BN34" s="556"/>
      <c r="BO34" s="556"/>
    </row>
    <row r="35" spans="2:137" ht="12" customHeight="1" x14ac:dyDescent="0.2"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591" t="s">
        <v>436</v>
      </c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91"/>
      <c r="AS35" s="591"/>
      <c r="AT35" s="591"/>
      <c r="AU35" s="591"/>
      <c r="AV35" s="591"/>
      <c r="AW35" s="39"/>
      <c r="AX35" s="39"/>
      <c r="BA35" s="58"/>
      <c r="BB35" s="58"/>
      <c r="BC35" s="58"/>
      <c r="BD35" s="58"/>
      <c r="BE35" s="58"/>
      <c r="BF35" s="58"/>
      <c r="BG35" s="58"/>
      <c r="BH35" s="58"/>
      <c r="BI35" s="58"/>
      <c r="BJ35" s="556"/>
      <c r="BK35" s="556"/>
      <c r="BL35" s="556"/>
      <c r="BM35" s="556"/>
      <c r="BN35" s="556"/>
      <c r="BO35" s="556"/>
      <c r="BZ35"/>
      <c r="CA35"/>
      <c r="CB35"/>
      <c r="CC35"/>
      <c r="CD35"/>
      <c r="CE35"/>
      <c r="CF35"/>
      <c r="CG35"/>
      <c r="CH35"/>
      <c r="CI35"/>
      <c r="CJ35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</row>
    <row r="36" spans="2:137" ht="9.9499999999999993" customHeight="1" x14ac:dyDescent="0.2"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9"/>
      <c r="T36" s="19"/>
      <c r="U36" s="570" t="s">
        <v>32</v>
      </c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41"/>
      <c r="AX36" s="41"/>
      <c r="BJ36" s="556"/>
      <c r="BK36" s="556"/>
      <c r="BL36" s="556"/>
      <c r="BM36" s="556"/>
      <c r="BN36" s="556"/>
      <c r="BO36" s="55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2:137" ht="3.95" customHeight="1" x14ac:dyDescent="0.2"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0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2:137" ht="12" customHeight="1" thickBot="1" x14ac:dyDescent="0.25">
      <c r="F38" s="43"/>
      <c r="G38" s="44" t="s">
        <v>33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5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</row>
    <row r="39" spans="2:137" ht="3.95" customHeight="1" x14ac:dyDescent="0.2">
      <c r="E39" s="8" t="s">
        <v>34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40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</row>
    <row r="40" spans="2:137" ht="11.1" customHeight="1" x14ac:dyDescent="0.2">
      <c r="G40" s="279" t="s">
        <v>35</v>
      </c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1"/>
      <c r="Y40" s="279" t="s">
        <v>36</v>
      </c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1"/>
      <c r="AK40" s="279" t="s">
        <v>37</v>
      </c>
      <c r="AL40" s="280"/>
      <c r="AM40" s="280"/>
      <c r="AN40" s="280"/>
      <c r="AO40" s="280"/>
      <c r="AP40" s="281"/>
      <c r="AQ40" s="279" t="s">
        <v>38</v>
      </c>
      <c r="AR40" s="280"/>
      <c r="AS40" s="280"/>
      <c r="AT40" s="280"/>
      <c r="AU40" s="280"/>
      <c r="AV40" s="280"/>
      <c r="AW40" s="281"/>
      <c r="BM40" s="11"/>
      <c r="BN40" s="11"/>
      <c r="BO40" s="11"/>
      <c r="BP40"/>
      <c r="BQ40"/>
      <c r="BR40"/>
      <c r="BS40"/>
      <c r="BT40"/>
      <c r="BU40"/>
      <c r="BV40"/>
      <c r="BW40"/>
      <c r="BX40"/>
      <c r="BY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</row>
    <row r="41" spans="2:137" ht="11.1" customHeight="1" x14ac:dyDescent="0.2">
      <c r="G41" s="745">
        <f>Proposta_Constr_Individual!G43</f>
        <v>0</v>
      </c>
      <c r="H41" s="745"/>
      <c r="I41" s="745"/>
      <c r="J41" s="745"/>
      <c r="K41" s="745"/>
      <c r="L41" s="745"/>
      <c r="M41" s="745"/>
      <c r="N41" s="745"/>
      <c r="O41" s="745"/>
      <c r="P41" s="745"/>
      <c r="Q41" s="745"/>
      <c r="R41" s="745"/>
      <c r="S41" s="745"/>
      <c r="T41" s="745"/>
      <c r="U41" s="745"/>
      <c r="V41" s="745"/>
      <c r="W41" s="745"/>
      <c r="X41" s="745"/>
      <c r="Y41" s="758">
        <f>Proposta_Constr_Individual!Y43</f>
        <v>0</v>
      </c>
      <c r="Z41" s="759"/>
      <c r="AA41" s="759"/>
      <c r="AB41" s="759"/>
      <c r="AC41" s="759"/>
      <c r="AD41" s="759"/>
      <c r="AE41" s="759"/>
      <c r="AF41" s="759"/>
      <c r="AG41" s="759"/>
      <c r="AH41" s="759"/>
      <c r="AI41" s="759"/>
      <c r="AJ41" s="760"/>
      <c r="AK41" s="753">
        <f>Proposta_Constr_Individual!AK43</f>
        <v>0</v>
      </c>
      <c r="AL41" s="754"/>
      <c r="AM41" s="754"/>
      <c r="AN41" s="754"/>
      <c r="AO41" s="754"/>
      <c r="AP41" s="755"/>
      <c r="AQ41" s="751">
        <f>Proposta_Constr_Individual!AQ43</f>
        <v>0</v>
      </c>
      <c r="AR41" s="752"/>
      <c r="AS41" s="756">
        <f>Proposta_Constr_Individual!AS43</f>
        <v>0</v>
      </c>
      <c r="AT41" s="756"/>
      <c r="AU41" s="756"/>
      <c r="AV41" s="756"/>
      <c r="AW41" s="7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P41"/>
      <c r="BQ41"/>
      <c r="BR41"/>
      <c r="BS41"/>
      <c r="BT41"/>
      <c r="BU41"/>
      <c r="BV41"/>
      <c r="BW41"/>
      <c r="BX41"/>
      <c r="CC41"/>
      <c r="CD41"/>
      <c r="CE4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</row>
    <row r="42" spans="2:137" ht="3.95" customHeight="1" x14ac:dyDescent="0.2"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7"/>
      <c r="AM42" s="47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0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CC42"/>
      <c r="CD42"/>
      <c r="CE42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</row>
    <row r="43" spans="2:137" ht="11.1" customHeight="1" x14ac:dyDescent="0.2">
      <c r="G43" s="279" t="s">
        <v>39</v>
      </c>
      <c r="H43" s="280"/>
      <c r="I43" s="280"/>
      <c r="J43" s="280"/>
      <c r="K43" s="280"/>
      <c r="L43" s="280"/>
      <c r="M43" s="280"/>
      <c r="N43" s="280"/>
      <c r="O43" s="280"/>
      <c r="P43" s="281"/>
      <c r="Q43" s="279" t="s">
        <v>40</v>
      </c>
      <c r="R43" s="280"/>
      <c r="S43" s="280"/>
      <c r="T43" s="280"/>
      <c r="U43" s="280"/>
      <c r="V43" s="280"/>
      <c r="W43" s="280"/>
      <c r="X43" s="280"/>
      <c r="Y43" s="280"/>
      <c r="Z43" s="280"/>
      <c r="AA43" s="281"/>
      <c r="AB43" s="279" t="s">
        <v>41</v>
      </c>
      <c r="AC43" s="280"/>
      <c r="AD43" s="280"/>
      <c r="AE43" s="280"/>
      <c r="AF43" s="280"/>
      <c r="AG43" s="280"/>
      <c r="AH43" s="281"/>
      <c r="AI43" s="245" t="s">
        <v>42</v>
      </c>
      <c r="AJ43" s="518"/>
      <c r="AK43" s="279" t="s">
        <v>43</v>
      </c>
      <c r="AL43" s="280"/>
      <c r="AM43" s="280"/>
      <c r="AN43" s="280"/>
      <c r="AO43" s="280"/>
      <c r="AP43" s="281"/>
      <c r="AQ43" s="279" t="s">
        <v>44</v>
      </c>
      <c r="AR43" s="280"/>
      <c r="AS43" s="280"/>
      <c r="AT43" s="280"/>
      <c r="AU43" s="280"/>
      <c r="AV43" s="280"/>
      <c r="AW43" s="281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</row>
    <row r="44" spans="2:137" ht="11.1" customHeight="1" x14ac:dyDescent="0.2">
      <c r="G44" s="745">
        <f>Proposta_Constr_Individual!G46</f>
        <v>0</v>
      </c>
      <c r="H44" s="745"/>
      <c r="I44" s="745"/>
      <c r="J44" s="745"/>
      <c r="K44" s="745"/>
      <c r="L44" s="745"/>
      <c r="M44" s="745"/>
      <c r="N44" s="745"/>
      <c r="O44" s="745"/>
      <c r="P44" s="745"/>
      <c r="Q44" s="746">
        <f>Proposta_Constr_Individual!Q46</f>
        <v>0</v>
      </c>
      <c r="R44" s="746"/>
      <c r="S44" s="746"/>
      <c r="T44" s="746"/>
      <c r="U44" s="746"/>
      <c r="V44" s="746"/>
      <c r="W44" s="746"/>
      <c r="X44" s="746"/>
      <c r="Y44" s="746"/>
      <c r="Z44" s="746"/>
      <c r="AA44" s="746"/>
      <c r="AB44" s="749">
        <f>Proposta_Constr_Individual!AB46</f>
        <v>0</v>
      </c>
      <c r="AC44" s="749"/>
      <c r="AD44" s="749"/>
      <c r="AE44" s="749"/>
      <c r="AF44" s="749"/>
      <c r="AG44" s="749"/>
      <c r="AH44" s="750"/>
      <c r="AI44" s="751">
        <f>Proposta_Constr_Individual!AI46</f>
        <v>0</v>
      </c>
      <c r="AJ44" s="752"/>
      <c r="AK44" s="753">
        <f>Proposta_Constr_Individual!AK46</f>
        <v>0</v>
      </c>
      <c r="AL44" s="754"/>
      <c r="AM44" s="754"/>
      <c r="AN44" s="754"/>
      <c r="AO44" s="754"/>
      <c r="AP44" s="755"/>
      <c r="AQ44" s="751">
        <f>Proposta_Constr_Individual!AQ46</f>
        <v>0</v>
      </c>
      <c r="AR44" s="752"/>
      <c r="AS44" s="756">
        <f>Proposta_Constr_Individual!AS46</f>
        <v>0</v>
      </c>
      <c r="AT44" s="756"/>
      <c r="AU44" s="756"/>
      <c r="AV44" s="756"/>
      <c r="AW44" s="757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</row>
    <row r="45" spans="2:137" ht="3.95" customHeight="1" x14ac:dyDescent="0.2"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7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0"/>
      <c r="AY45" s="10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</row>
    <row r="46" spans="2:137" ht="11.1" customHeight="1" x14ac:dyDescent="0.2">
      <c r="G46" s="279" t="s">
        <v>45</v>
      </c>
      <c r="H46" s="280"/>
      <c r="I46" s="280"/>
      <c r="J46" s="280"/>
      <c r="K46" s="280"/>
      <c r="L46" s="280"/>
      <c r="M46" s="280"/>
      <c r="N46" s="280"/>
      <c r="O46" s="280"/>
      <c r="P46" s="281"/>
      <c r="Q46" s="279" t="s">
        <v>46</v>
      </c>
      <c r="R46" s="280"/>
      <c r="S46" s="280"/>
      <c r="T46" s="280"/>
      <c r="U46" s="280"/>
      <c r="V46" s="280"/>
      <c r="W46" s="280"/>
      <c r="X46" s="280"/>
      <c r="Y46" s="280"/>
      <c r="Z46" s="280"/>
      <c r="AA46" s="281"/>
      <c r="AB46" s="279" t="s">
        <v>47</v>
      </c>
      <c r="AC46" s="280"/>
      <c r="AD46" s="280"/>
      <c r="AE46" s="280"/>
      <c r="AF46" s="280"/>
      <c r="AG46" s="280"/>
      <c r="AH46" s="281"/>
      <c r="AI46" s="245" t="s">
        <v>42</v>
      </c>
      <c r="AJ46" s="518"/>
      <c r="AK46" s="279" t="s">
        <v>48</v>
      </c>
      <c r="AL46" s="280"/>
      <c r="AM46" s="280"/>
      <c r="AN46" s="280"/>
      <c r="AO46" s="280"/>
      <c r="AP46" s="281"/>
      <c r="AQ46" s="279" t="s">
        <v>49</v>
      </c>
      <c r="AR46" s="280"/>
      <c r="AS46" s="280"/>
      <c r="AT46" s="280"/>
      <c r="AU46" s="280"/>
      <c r="AV46" s="280"/>
      <c r="AW46" s="281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</row>
    <row r="47" spans="2:137" ht="11.1" customHeight="1" x14ac:dyDescent="0.2">
      <c r="G47" s="745">
        <f>Proposta_Constr_Individual!G49</f>
        <v>0</v>
      </c>
      <c r="H47" s="745"/>
      <c r="I47" s="745"/>
      <c r="J47" s="745"/>
      <c r="K47" s="745"/>
      <c r="L47" s="745"/>
      <c r="M47" s="745"/>
      <c r="N47" s="745"/>
      <c r="O47" s="745"/>
      <c r="P47" s="745"/>
      <c r="Q47" s="746">
        <f>Proposta_Constr_Individual!Q49</f>
        <v>0</v>
      </c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9">
        <f>Proposta_Constr_Individual!AB49</f>
        <v>0</v>
      </c>
      <c r="AC47" s="749"/>
      <c r="AD47" s="749"/>
      <c r="AE47" s="749"/>
      <c r="AF47" s="749"/>
      <c r="AG47" s="749"/>
      <c r="AH47" s="750"/>
      <c r="AI47" s="751">
        <f>Proposta_Constr_Individual!AI49</f>
        <v>0</v>
      </c>
      <c r="AJ47" s="752"/>
      <c r="AK47" s="753">
        <f>Proposta_Constr_Individual!AK49</f>
        <v>0</v>
      </c>
      <c r="AL47" s="754"/>
      <c r="AM47" s="754"/>
      <c r="AN47" s="754"/>
      <c r="AO47" s="754"/>
      <c r="AP47" s="755"/>
      <c r="AQ47" s="751">
        <f>Proposta_Constr_Individual!AQ49</f>
        <v>0</v>
      </c>
      <c r="AR47" s="752"/>
      <c r="AS47" s="756">
        <f>Proposta_Constr_Individual!AS49</f>
        <v>0</v>
      </c>
      <c r="AT47" s="756"/>
      <c r="AU47" s="756"/>
      <c r="AV47" s="756"/>
      <c r="AW47" s="75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</row>
    <row r="48" spans="2:137" ht="3.95" customHeight="1" x14ac:dyDescent="0.2"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7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0"/>
      <c r="AY48" s="10"/>
      <c r="AZ48"/>
      <c r="BA48"/>
      <c r="BB48"/>
      <c r="BC48"/>
      <c r="BL48"/>
      <c r="BM48"/>
      <c r="BN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 s="11"/>
      <c r="DY48" s="11"/>
      <c r="DZ48" s="11"/>
      <c r="EA48" s="11"/>
    </row>
    <row r="49" spans="1:171" ht="11.1" customHeight="1" x14ac:dyDescent="0.2">
      <c r="G49" s="701" t="s">
        <v>333</v>
      </c>
      <c r="H49" s="702"/>
      <c r="I49" s="702"/>
      <c r="J49" s="702"/>
      <c r="K49" s="702"/>
      <c r="L49" s="702"/>
      <c r="M49" s="702"/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  <c r="Z49" s="702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702"/>
      <c r="AL49" s="702"/>
      <c r="AM49" s="702"/>
      <c r="AN49" s="702"/>
      <c r="AO49" s="702"/>
      <c r="AP49" s="702"/>
      <c r="AQ49" s="702"/>
      <c r="AR49" s="702"/>
      <c r="AS49" s="702"/>
      <c r="AT49" s="702"/>
      <c r="AU49" s="702"/>
      <c r="AV49" s="702"/>
      <c r="AW49" s="703"/>
      <c r="AZ49"/>
      <c r="BA49"/>
      <c r="BB49"/>
      <c r="BC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</row>
    <row r="50" spans="1:171" ht="11.1" customHeight="1" x14ac:dyDescent="0.2">
      <c r="G50" s="425" t="s">
        <v>52</v>
      </c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7"/>
      <c r="AJ50" s="425" t="s">
        <v>53</v>
      </c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AW50" s="427"/>
      <c r="AZ50"/>
      <c r="BA50"/>
      <c r="BB50"/>
      <c r="BC50"/>
      <c r="BL50"/>
      <c r="BM50"/>
      <c r="BN50"/>
      <c r="BO50"/>
      <c r="BP50"/>
      <c r="BQ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</row>
    <row r="51" spans="1:171" ht="11.1" customHeight="1" x14ac:dyDescent="0.2">
      <c r="G51" s="749">
        <f>Proposta_Constr_Individual!G53</f>
        <v>0</v>
      </c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49"/>
      <c r="AA51" s="749"/>
      <c r="AB51" s="749"/>
      <c r="AC51" s="749"/>
      <c r="AD51" s="749"/>
      <c r="AE51" s="749"/>
      <c r="AF51" s="749"/>
      <c r="AG51" s="749"/>
      <c r="AH51" s="749"/>
      <c r="AI51" s="749"/>
      <c r="AJ51" s="749">
        <f>Proposta_Constr_Individual!AJ53</f>
        <v>0</v>
      </c>
      <c r="AK51" s="749"/>
      <c r="AL51" s="749"/>
      <c r="AM51" s="749"/>
      <c r="AN51" s="749"/>
      <c r="AO51" s="749"/>
      <c r="AP51" s="749"/>
      <c r="AQ51" s="749"/>
      <c r="AR51" s="749"/>
      <c r="AS51" s="749"/>
      <c r="AT51" s="749"/>
      <c r="AU51" s="749"/>
      <c r="AV51" s="749"/>
      <c r="AW51" s="749"/>
      <c r="AZ51"/>
      <c r="BA51"/>
      <c r="BB51"/>
      <c r="BC51"/>
      <c r="BL51"/>
      <c r="BM51"/>
      <c r="BN51"/>
      <c r="BO51"/>
      <c r="BP51"/>
      <c r="BQ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</row>
    <row r="52" spans="1:171" ht="11.1" customHeight="1" x14ac:dyDescent="0.2">
      <c r="G52" s="425" t="s">
        <v>54</v>
      </c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7"/>
      <c r="V52" s="254" t="s">
        <v>55</v>
      </c>
      <c r="W52" s="207"/>
      <c r="X52" s="207"/>
      <c r="Y52" s="207"/>
      <c r="Z52" s="208"/>
      <c r="AA52" s="254" t="s">
        <v>56</v>
      </c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8"/>
      <c r="AV52" s="245" t="s">
        <v>42</v>
      </c>
      <c r="AW52" s="518"/>
      <c r="AX52" s="10"/>
      <c r="AY52" s="10"/>
      <c r="AZ52"/>
      <c r="BA52"/>
      <c r="BB52"/>
      <c r="BC52"/>
      <c r="BL52"/>
      <c r="BM52"/>
      <c r="BN52"/>
      <c r="BO52"/>
      <c r="BP52"/>
      <c r="BQ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</row>
    <row r="53" spans="1:171" ht="11.1" customHeight="1" x14ac:dyDescent="0.2">
      <c r="G53" s="745">
        <f>Proposta_Constr_Individual!G55</f>
        <v>0</v>
      </c>
      <c r="H53" s="745"/>
      <c r="I53" s="745"/>
      <c r="J53" s="745"/>
      <c r="K53" s="745"/>
      <c r="L53" s="745"/>
      <c r="M53" s="745"/>
      <c r="N53" s="745"/>
      <c r="O53" s="745"/>
      <c r="P53" s="745"/>
      <c r="Q53" s="745"/>
      <c r="R53" s="745"/>
      <c r="S53" s="745"/>
      <c r="T53" s="745"/>
      <c r="U53" s="745"/>
      <c r="V53" s="761">
        <f>Proposta_Constr_Individual!V55</f>
        <v>0</v>
      </c>
      <c r="W53" s="761"/>
      <c r="X53" s="761"/>
      <c r="Y53" s="761"/>
      <c r="Z53" s="761"/>
      <c r="AA53" s="745">
        <f>Proposta_Constr_Individual!AA55</f>
        <v>0</v>
      </c>
      <c r="AB53" s="745"/>
      <c r="AC53" s="745"/>
      <c r="AD53" s="745"/>
      <c r="AE53" s="745"/>
      <c r="AF53" s="745"/>
      <c r="AG53" s="745"/>
      <c r="AH53" s="745"/>
      <c r="AI53" s="745"/>
      <c r="AJ53" s="745"/>
      <c r="AK53" s="745"/>
      <c r="AL53" s="745"/>
      <c r="AM53" s="745"/>
      <c r="AN53" s="745"/>
      <c r="AO53" s="745"/>
      <c r="AP53" s="745"/>
      <c r="AQ53" s="745"/>
      <c r="AR53" s="745"/>
      <c r="AS53" s="745"/>
      <c r="AT53" s="745"/>
      <c r="AU53" s="745"/>
      <c r="AV53" s="751">
        <f>Proposta_Constr_Individual!AV55</f>
        <v>0</v>
      </c>
      <c r="AW53" s="752"/>
      <c r="AX53" s="10"/>
      <c r="AY53" s="10"/>
      <c r="AZ53"/>
      <c r="BA53"/>
      <c r="BB53"/>
      <c r="BC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</row>
    <row r="54" spans="1:171" s="38" customFormat="1" ht="6" customHeight="1" x14ac:dyDescent="0.2">
      <c r="A54" s="7"/>
      <c r="B54" s="7"/>
      <c r="C54" s="7"/>
      <c r="D54" s="7"/>
      <c r="E54" s="8" t="s">
        <v>64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 s="178"/>
      <c r="BN54" s="178"/>
      <c r="BO54" s="178"/>
      <c r="BP54" s="178"/>
      <c r="BQ54" s="178"/>
      <c r="BR54" s="178"/>
      <c r="BS54" s="178"/>
      <c r="BT54" s="178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</row>
    <row r="55" spans="1:171" ht="12" customHeight="1" thickBot="1" x14ac:dyDescent="0.25">
      <c r="F55" s="43"/>
      <c r="G55" s="44" t="s">
        <v>437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5"/>
      <c r="AY55" s="10"/>
      <c r="AZ55"/>
      <c r="BA55"/>
      <c r="BB55"/>
      <c r="BC55"/>
      <c r="BD55"/>
      <c r="BE55"/>
      <c r="BF55"/>
      <c r="BG55"/>
      <c r="BH55"/>
      <c r="BI55"/>
      <c r="BJ55"/>
      <c r="BK55"/>
      <c r="BL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</row>
    <row r="56" spans="1:171" ht="3.95" customHeight="1" x14ac:dyDescent="0.2">
      <c r="E56" s="8" t="s">
        <v>34</v>
      </c>
      <c r="F56" s="4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Y56" s="10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</row>
    <row r="57" spans="1:171" s="10" customFormat="1" ht="11.1" customHeight="1" x14ac:dyDescent="0.2">
      <c r="A57" s="7"/>
      <c r="B57" s="7"/>
      <c r="C57" s="7"/>
      <c r="D57" s="7"/>
      <c r="E57" s="8"/>
      <c r="F57" s="11"/>
      <c r="G57" s="258" t="s">
        <v>438</v>
      </c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60"/>
      <c r="AX57" s="11"/>
      <c r="AY57" s="11"/>
      <c r="AZ57"/>
      <c r="BA57"/>
      <c r="BB57"/>
      <c r="BC57"/>
      <c r="BD57"/>
      <c r="BE57"/>
      <c r="BF57"/>
      <c r="BG57"/>
      <c r="BH57"/>
      <c r="BI57"/>
      <c r="BM57"/>
      <c r="BN57"/>
      <c r="BO57"/>
      <c r="BP57"/>
      <c r="BQ57"/>
      <c r="BR57"/>
      <c r="BS57"/>
      <c r="BT57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</row>
    <row r="58" spans="1:171" ht="11.1" customHeight="1" x14ac:dyDescent="0.2">
      <c r="A58" s="11"/>
      <c r="B58" s="11"/>
      <c r="C58" s="11"/>
      <c r="D58" s="11"/>
      <c r="E58" s="180"/>
      <c r="F58" s="40"/>
      <c r="G58" s="826"/>
      <c r="H58" s="826"/>
      <c r="I58" s="826"/>
      <c r="J58" s="826"/>
      <c r="K58" s="826"/>
      <c r="L58" s="826"/>
      <c r="M58" s="826"/>
      <c r="N58" s="826"/>
      <c r="O58" s="826"/>
      <c r="P58" s="826"/>
      <c r="Q58" s="826"/>
      <c r="R58" s="826"/>
      <c r="S58" s="826"/>
      <c r="T58" s="826"/>
      <c r="U58" s="826"/>
      <c r="V58" s="826"/>
      <c r="W58" s="826"/>
      <c r="X58" s="826"/>
      <c r="Y58" s="826"/>
      <c r="Z58" s="826"/>
      <c r="AA58" s="826"/>
      <c r="AB58" s="826"/>
      <c r="AC58" s="826"/>
      <c r="AD58" s="826"/>
      <c r="AE58" s="826"/>
      <c r="AF58" s="826"/>
      <c r="AG58" s="826"/>
      <c r="AH58" s="826"/>
      <c r="AI58" s="826"/>
      <c r="AJ58" s="826"/>
      <c r="AK58" s="826"/>
      <c r="AL58" s="826"/>
      <c r="AM58" s="826"/>
      <c r="AN58" s="826"/>
      <c r="AO58" s="826"/>
      <c r="AP58" s="826"/>
      <c r="AQ58" s="826"/>
      <c r="AR58" s="826"/>
      <c r="AS58" s="826"/>
      <c r="AT58" s="826"/>
      <c r="AU58" s="826"/>
      <c r="AV58" s="826"/>
      <c r="AW58" s="826"/>
      <c r="AY58" s="10"/>
      <c r="BA58" s="11"/>
      <c r="BB58" s="11"/>
      <c r="BC58" s="56"/>
      <c r="BD58" s="178"/>
      <c r="BE58" s="11"/>
      <c r="BF58" s="11"/>
      <c r="BG58" s="11"/>
      <c r="BH58" s="11"/>
      <c r="BI58" s="11"/>
      <c r="BM58"/>
      <c r="BN58"/>
      <c r="BO58"/>
      <c r="BP58"/>
      <c r="BQ58"/>
      <c r="BR58"/>
      <c r="BS58"/>
      <c r="BT58"/>
      <c r="BU58" s="11"/>
      <c r="DE58" s="11"/>
      <c r="DF58" s="11"/>
      <c r="DG58" s="11"/>
      <c r="DH58" s="11"/>
      <c r="DI58" s="11"/>
      <c r="DW58" s="11"/>
      <c r="DX58" s="11"/>
      <c r="DY58" s="11"/>
      <c r="DZ58" s="11"/>
      <c r="EA58" s="11"/>
    </row>
    <row r="59" spans="1:171" ht="11.1" customHeight="1" x14ac:dyDescent="0.2">
      <c r="A59" s="11"/>
      <c r="B59" s="11"/>
      <c r="C59" s="11"/>
      <c r="D59" s="11"/>
      <c r="E59" s="180"/>
      <c r="F59" s="40"/>
      <c r="G59" s="826"/>
      <c r="H59" s="826"/>
      <c r="I59" s="826"/>
      <c r="J59" s="826"/>
      <c r="K59" s="826"/>
      <c r="L59" s="826"/>
      <c r="M59" s="826"/>
      <c r="N59" s="826"/>
      <c r="O59" s="826"/>
      <c r="P59" s="826"/>
      <c r="Q59" s="826"/>
      <c r="R59" s="826"/>
      <c r="S59" s="826"/>
      <c r="T59" s="826"/>
      <c r="U59" s="826"/>
      <c r="V59" s="826"/>
      <c r="W59" s="826"/>
      <c r="X59" s="826"/>
      <c r="Y59" s="826"/>
      <c r="Z59" s="826"/>
      <c r="AA59" s="826"/>
      <c r="AB59" s="826"/>
      <c r="AC59" s="826"/>
      <c r="AD59" s="826"/>
      <c r="AE59" s="826"/>
      <c r="AF59" s="826"/>
      <c r="AG59" s="826"/>
      <c r="AH59" s="826"/>
      <c r="AI59" s="826"/>
      <c r="AJ59" s="826"/>
      <c r="AK59" s="826"/>
      <c r="AL59" s="826"/>
      <c r="AM59" s="826"/>
      <c r="AN59" s="826"/>
      <c r="AO59" s="826"/>
      <c r="AP59" s="826"/>
      <c r="AQ59" s="826"/>
      <c r="AR59" s="826"/>
      <c r="AS59" s="826"/>
      <c r="AT59" s="826"/>
      <c r="AU59" s="826"/>
      <c r="AV59" s="826"/>
      <c r="AW59" s="826"/>
      <c r="AY59" s="10"/>
      <c r="BA59" s="11"/>
      <c r="BB59" s="11"/>
      <c r="BC59" s="56"/>
      <c r="BD59" s="178"/>
      <c r="BE59" s="11"/>
      <c r="BF59" s="11"/>
      <c r="BG59" s="11"/>
      <c r="BH59" s="11"/>
      <c r="BI59" s="11"/>
      <c r="BM59"/>
      <c r="BN59"/>
      <c r="BO59"/>
      <c r="BP59"/>
      <c r="BQ59"/>
      <c r="BR59"/>
      <c r="BS59"/>
      <c r="BT59"/>
      <c r="BU59" s="11"/>
      <c r="DE59" s="11"/>
      <c r="DF59" s="11"/>
      <c r="DG59" s="11"/>
      <c r="DH59" s="11"/>
      <c r="DI59" s="11"/>
      <c r="DW59" s="11"/>
      <c r="DX59" s="11"/>
      <c r="DY59" s="11"/>
      <c r="DZ59" s="11"/>
      <c r="EA59" s="11"/>
    </row>
    <row r="60" spans="1:171" ht="11.1" customHeight="1" x14ac:dyDescent="0.2">
      <c r="A60" s="11"/>
      <c r="B60" s="11"/>
      <c r="C60" s="11"/>
      <c r="D60" s="11"/>
      <c r="E60" s="180"/>
      <c r="F60" s="40"/>
      <c r="G60" s="826"/>
      <c r="H60" s="826"/>
      <c r="I60" s="826"/>
      <c r="J60" s="826"/>
      <c r="K60" s="826"/>
      <c r="L60" s="826"/>
      <c r="M60" s="826"/>
      <c r="N60" s="826"/>
      <c r="O60" s="826"/>
      <c r="P60" s="826"/>
      <c r="Q60" s="826"/>
      <c r="R60" s="826"/>
      <c r="S60" s="826"/>
      <c r="T60" s="826"/>
      <c r="U60" s="826"/>
      <c r="V60" s="826"/>
      <c r="W60" s="826"/>
      <c r="X60" s="826"/>
      <c r="Y60" s="826"/>
      <c r="Z60" s="826"/>
      <c r="AA60" s="826"/>
      <c r="AB60" s="826"/>
      <c r="AC60" s="826"/>
      <c r="AD60" s="826"/>
      <c r="AE60" s="826"/>
      <c r="AF60" s="826"/>
      <c r="AG60" s="826"/>
      <c r="AH60" s="826"/>
      <c r="AI60" s="826"/>
      <c r="AJ60" s="826"/>
      <c r="AK60" s="826"/>
      <c r="AL60" s="826"/>
      <c r="AM60" s="826"/>
      <c r="AN60" s="826"/>
      <c r="AO60" s="826"/>
      <c r="AP60" s="826"/>
      <c r="AQ60" s="826"/>
      <c r="AR60" s="826"/>
      <c r="AS60" s="826"/>
      <c r="AT60" s="826"/>
      <c r="AU60" s="826"/>
      <c r="AV60" s="826"/>
      <c r="AW60" s="826"/>
      <c r="AY60" s="10"/>
      <c r="BA60" s="11"/>
      <c r="BB60" s="11"/>
      <c r="BC60" s="56"/>
      <c r="BD60" s="178"/>
      <c r="BE60" s="11"/>
      <c r="BF60" s="11"/>
      <c r="BG60" s="11"/>
      <c r="BH60" s="11"/>
      <c r="BI60" s="11"/>
      <c r="BM60"/>
      <c r="BN60"/>
      <c r="BO60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</row>
    <row r="61" spans="1:171" ht="11.1" customHeight="1" x14ac:dyDescent="0.2">
      <c r="A61" s="11"/>
      <c r="B61" s="11"/>
      <c r="C61" s="11"/>
      <c r="D61" s="11"/>
      <c r="E61" s="180"/>
      <c r="F61" s="40"/>
      <c r="G61" s="826"/>
      <c r="H61" s="826"/>
      <c r="I61" s="826"/>
      <c r="J61" s="826"/>
      <c r="K61" s="826"/>
      <c r="L61" s="826"/>
      <c r="M61" s="826"/>
      <c r="N61" s="826"/>
      <c r="O61" s="826"/>
      <c r="P61" s="826"/>
      <c r="Q61" s="826"/>
      <c r="R61" s="826"/>
      <c r="S61" s="826"/>
      <c r="T61" s="826"/>
      <c r="U61" s="826"/>
      <c r="V61" s="826"/>
      <c r="W61" s="826"/>
      <c r="X61" s="826"/>
      <c r="Y61" s="826"/>
      <c r="Z61" s="826"/>
      <c r="AA61" s="826"/>
      <c r="AB61" s="826"/>
      <c r="AC61" s="826"/>
      <c r="AD61" s="826"/>
      <c r="AE61" s="826"/>
      <c r="AF61" s="826"/>
      <c r="AG61" s="826"/>
      <c r="AH61" s="826"/>
      <c r="AI61" s="826"/>
      <c r="AJ61" s="826"/>
      <c r="AK61" s="826"/>
      <c r="AL61" s="826"/>
      <c r="AM61" s="826"/>
      <c r="AN61" s="826"/>
      <c r="AO61" s="826"/>
      <c r="AP61" s="826"/>
      <c r="AQ61" s="826"/>
      <c r="AR61" s="826"/>
      <c r="AS61" s="826"/>
      <c r="AT61" s="826"/>
      <c r="AU61" s="826"/>
      <c r="AV61" s="826"/>
      <c r="AW61" s="826"/>
      <c r="AY61" s="10"/>
      <c r="BA61" s="11"/>
      <c r="BB61" s="11"/>
      <c r="BC61" s="56"/>
      <c r="BD61" s="178"/>
      <c r="BE61" s="11"/>
      <c r="BF61" s="11"/>
      <c r="BG61" s="11"/>
      <c r="BH61" s="11"/>
      <c r="BI61" s="11"/>
      <c r="BM61"/>
      <c r="BN61"/>
      <c r="BO6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</row>
    <row r="62" spans="1:171" ht="11.1" customHeight="1" x14ac:dyDescent="0.2">
      <c r="A62" s="11"/>
      <c r="B62" s="11"/>
      <c r="C62" s="11"/>
      <c r="D62" s="11"/>
      <c r="E62" s="180"/>
      <c r="F62" s="40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826"/>
      <c r="S62" s="826"/>
      <c r="T62" s="826"/>
      <c r="U62" s="826"/>
      <c r="V62" s="826"/>
      <c r="W62" s="826"/>
      <c r="X62" s="826"/>
      <c r="Y62" s="826"/>
      <c r="Z62" s="826"/>
      <c r="AA62" s="826"/>
      <c r="AB62" s="826"/>
      <c r="AC62" s="826"/>
      <c r="AD62" s="826"/>
      <c r="AE62" s="826"/>
      <c r="AF62" s="826"/>
      <c r="AG62" s="826"/>
      <c r="AH62" s="826"/>
      <c r="AI62" s="826"/>
      <c r="AJ62" s="826"/>
      <c r="AK62" s="826"/>
      <c r="AL62" s="826"/>
      <c r="AM62" s="826"/>
      <c r="AN62" s="826"/>
      <c r="AO62" s="826"/>
      <c r="AP62" s="826"/>
      <c r="AQ62" s="826"/>
      <c r="AR62" s="826"/>
      <c r="AS62" s="826"/>
      <c r="AT62" s="826"/>
      <c r="AU62" s="826"/>
      <c r="AV62" s="826"/>
      <c r="AW62" s="826"/>
      <c r="AY62" s="10"/>
      <c r="BA62" s="11"/>
      <c r="BB62" s="11"/>
      <c r="BC62" s="56"/>
      <c r="BD62" s="178"/>
      <c r="BE62" s="11"/>
      <c r="BF62" s="11"/>
      <c r="BG62" s="11"/>
      <c r="BH62" s="11"/>
      <c r="BI62" s="11"/>
      <c r="BM62"/>
      <c r="BN62"/>
      <c r="BO62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</row>
    <row r="63" spans="1:171" s="10" customFormat="1" ht="3.95" customHeight="1" x14ac:dyDescent="0.2">
      <c r="A63" s="7"/>
      <c r="B63" s="7"/>
      <c r="C63" s="7"/>
      <c r="D63" s="7"/>
      <c r="E63" s="8" t="s">
        <v>34</v>
      </c>
      <c r="F63" s="49"/>
      <c r="AX63" s="11"/>
      <c r="AZ63"/>
      <c r="BA63"/>
      <c r="BB63"/>
      <c r="BC63"/>
      <c r="BD63"/>
      <c r="BE63"/>
      <c r="BF63"/>
      <c r="BG63"/>
      <c r="BH63"/>
      <c r="BI63"/>
      <c r="BM63"/>
      <c r="BN63"/>
      <c r="BO63"/>
      <c r="CS63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</row>
    <row r="64" spans="1:171" s="10" customFormat="1" ht="31.9" customHeight="1" x14ac:dyDescent="0.2">
      <c r="A64" s="7"/>
      <c r="B64" s="7"/>
      <c r="C64" s="7"/>
      <c r="D64" s="7"/>
      <c r="E64" s="8"/>
      <c r="F64" s="11"/>
      <c r="G64" s="258" t="s">
        <v>439</v>
      </c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60"/>
      <c r="AX64" s="11"/>
      <c r="AY64" s="11"/>
      <c r="AZ64"/>
      <c r="BA64"/>
      <c r="BB64"/>
      <c r="BC64"/>
      <c r="BD64"/>
      <c r="BE64"/>
      <c r="BF64"/>
      <c r="BG64"/>
      <c r="BH64"/>
      <c r="BI64"/>
      <c r="BM64"/>
      <c r="BN64"/>
      <c r="BO64"/>
      <c r="BP64"/>
      <c r="BQ64"/>
      <c r="BR64"/>
      <c r="BS64"/>
      <c r="BT64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</row>
    <row r="65" spans="1:171" ht="11.1" customHeight="1" x14ac:dyDescent="0.2">
      <c r="A65" s="11"/>
      <c r="B65" s="11"/>
      <c r="C65" s="11"/>
      <c r="D65" s="11"/>
      <c r="E65" s="180"/>
      <c r="F65" s="40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  <c r="AA65" s="826"/>
      <c r="AB65" s="826"/>
      <c r="AC65" s="826"/>
      <c r="AD65" s="826"/>
      <c r="AE65" s="826"/>
      <c r="AF65" s="826"/>
      <c r="AG65" s="826"/>
      <c r="AH65" s="826"/>
      <c r="AI65" s="826"/>
      <c r="AJ65" s="826"/>
      <c r="AK65" s="826"/>
      <c r="AL65" s="826"/>
      <c r="AM65" s="826"/>
      <c r="AN65" s="826"/>
      <c r="AO65" s="826"/>
      <c r="AP65" s="826"/>
      <c r="AQ65" s="826"/>
      <c r="AR65" s="826"/>
      <c r="AS65" s="826"/>
      <c r="AT65" s="826"/>
      <c r="AU65" s="826"/>
      <c r="AV65" s="826"/>
      <c r="AW65" s="826"/>
      <c r="AY65" s="10"/>
      <c r="BA65" s="11"/>
      <c r="BB65" s="11"/>
      <c r="BC65" s="56"/>
      <c r="BD65" s="178"/>
      <c r="BE65" s="11"/>
      <c r="BF65" s="11"/>
      <c r="BG65" s="11"/>
      <c r="BH65" s="11"/>
      <c r="BI65" s="11"/>
      <c r="BM65"/>
      <c r="BN65"/>
      <c r="BO65"/>
      <c r="BP65"/>
      <c r="BQ65"/>
      <c r="BR65"/>
      <c r="BS65"/>
      <c r="BT65"/>
      <c r="BU65" s="11"/>
      <c r="DE65" s="11"/>
      <c r="DF65" s="11"/>
      <c r="DG65" s="11"/>
      <c r="DH65" s="11"/>
      <c r="DI65" s="11"/>
      <c r="DW65" s="11"/>
      <c r="DX65" s="11"/>
      <c r="DY65" s="11"/>
      <c r="DZ65" s="11"/>
      <c r="EA65" s="11"/>
    </row>
    <row r="66" spans="1:171" ht="11.1" customHeight="1" x14ac:dyDescent="0.2">
      <c r="A66" s="11"/>
      <c r="B66" s="11"/>
      <c r="C66" s="11"/>
      <c r="D66" s="11"/>
      <c r="E66" s="180"/>
      <c r="F66" s="40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  <c r="AA66" s="826"/>
      <c r="AB66" s="826"/>
      <c r="AC66" s="826"/>
      <c r="AD66" s="826"/>
      <c r="AE66" s="826"/>
      <c r="AF66" s="826"/>
      <c r="AG66" s="826"/>
      <c r="AH66" s="826"/>
      <c r="AI66" s="826"/>
      <c r="AJ66" s="826"/>
      <c r="AK66" s="826"/>
      <c r="AL66" s="826"/>
      <c r="AM66" s="826"/>
      <c r="AN66" s="826"/>
      <c r="AO66" s="826"/>
      <c r="AP66" s="826"/>
      <c r="AQ66" s="826"/>
      <c r="AR66" s="826"/>
      <c r="AS66" s="826"/>
      <c r="AT66" s="826"/>
      <c r="AU66" s="826"/>
      <c r="AV66" s="826"/>
      <c r="AW66" s="826"/>
      <c r="AY66" s="10"/>
      <c r="BA66" s="11"/>
      <c r="BB66" s="11"/>
      <c r="BC66" s="56"/>
      <c r="BD66" s="178"/>
      <c r="BE66" s="11"/>
      <c r="BF66" s="11"/>
      <c r="BG66" s="11"/>
      <c r="BH66" s="11"/>
      <c r="BI66" s="11"/>
      <c r="BM66"/>
      <c r="BN66"/>
      <c r="BO66"/>
      <c r="BP66"/>
      <c r="BQ66"/>
      <c r="BR66"/>
      <c r="BS66"/>
      <c r="BT66"/>
      <c r="BU66" s="11"/>
      <c r="DE66" s="11"/>
      <c r="DF66" s="11"/>
      <c r="DG66" s="11"/>
      <c r="DH66" s="11"/>
      <c r="DI66" s="11"/>
      <c r="DW66" s="11"/>
      <c r="DX66" s="11"/>
      <c r="DY66" s="11"/>
      <c r="DZ66" s="11"/>
      <c r="EA66" s="11"/>
    </row>
    <row r="67" spans="1:171" ht="11.1" customHeight="1" x14ac:dyDescent="0.2">
      <c r="A67" s="11"/>
      <c r="B67" s="11"/>
      <c r="C67" s="11"/>
      <c r="D67" s="11"/>
      <c r="E67" s="180"/>
      <c r="F67" s="40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  <c r="Z67" s="826"/>
      <c r="AA67" s="826"/>
      <c r="AB67" s="826"/>
      <c r="AC67" s="826"/>
      <c r="AD67" s="826"/>
      <c r="AE67" s="826"/>
      <c r="AF67" s="826"/>
      <c r="AG67" s="826"/>
      <c r="AH67" s="826"/>
      <c r="AI67" s="826"/>
      <c r="AJ67" s="826"/>
      <c r="AK67" s="826"/>
      <c r="AL67" s="826"/>
      <c r="AM67" s="826"/>
      <c r="AN67" s="826"/>
      <c r="AO67" s="826"/>
      <c r="AP67" s="826"/>
      <c r="AQ67" s="826"/>
      <c r="AR67" s="826"/>
      <c r="AS67" s="826"/>
      <c r="AT67" s="826"/>
      <c r="AU67" s="826"/>
      <c r="AV67" s="826"/>
      <c r="AW67" s="826"/>
      <c r="AY67" s="10"/>
      <c r="BA67" s="11"/>
      <c r="BB67" s="11"/>
      <c r="BC67" s="56"/>
      <c r="BD67" s="178"/>
      <c r="BE67" s="11"/>
      <c r="BF67" s="11"/>
      <c r="BG67" s="11"/>
      <c r="BH67" s="11"/>
      <c r="BI67" s="11"/>
      <c r="BM67"/>
      <c r="BN67"/>
      <c r="BO67"/>
      <c r="BP67"/>
      <c r="BQ67"/>
      <c r="BR67"/>
      <c r="BS67"/>
      <c r="BT67"/>
      <c r="BU67" s="11"/>
      <c r="DE67" s="11"/>
      <c r="DF67" s="11"/>
      <c r="DG67" s="11"/>
      <c r="DH67" s="11"/>
      <c r="DI67" s="11"/>
      <c r="DW67" s="11"/>
      <c r="DX67" s="11"/>
      <c r="DY67" s="11"/>
      <c r="DZ67" s="11"/>
      <c r="EA67" s="11"/>
    </row>
    <row r="68" spans="1:171" ht="11.1" customHeight="1" x14ac:dyDescent="0.2">
      <c r="A68" s="11"/>
      <c r="B68" s="11"/>
      <c r="C68" s="11"/>
      <c r="D68" s="11"/>
      <c r="E68" s="180"/>
      <c r="F68" s="40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  <c r="Z68" s="826"/>
      <c r="AA68" s="826"/>
      <c r="AB68" s="826"/>
      <c r="AC68" s="826"/>
      <c r="AD68" s="826"/>
      <c r="AE68" s="826"/>
      <c r="AF68" s="826"/>
      <c r="AG68" s="826"/>
      <c r="AH68" s="826"/>
      <c r="AI68" s="826"/>
      <c r="AJ68" s="826"/>
      <c r="AK68" s="826"/>
      <c r="AL68" s="826"/>
      <c r="AM68" s="826"/>
      <c r="AN68" s="826"/>
      <c r="AO68" s="826"/>
      <c r="AP68" s="826"/>
      <c r="AQ68" s="826"/>
      <c r="AR68" s="826"/>
      <c r="AS68" s="826"/>
      <c r="AT68" s="826"/>
      <c r="AU68" s="826"/>
      <c r="AV68" s="826"/>
      <c r="AW68" s="826"/>
      <c r="AY68" s="10"/>
      <c r="BA68" s="11"/>
      <c r="BB68" s="11"/>
      <c r="BC68" s="56"/>
      <c r="BD68" s="178"/>
      <c r="BE68" s="11"/>
      <c r="BF68" s="11"/>
      <c r="BG68" s="11"/>
      <c r="BH68" s="11"/>
      <c r="BI68" s="11"/>
      <c r="BM68"/>
      <c r="BN68"/>
      <c r="BO68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</row>
    <row r="69" spans="1:171" ht="11.1" customHeight="1" x14ac:dyDescent="0.2">
      <c r="A69" s="11"/>
      <c r="B69" s="11"/>
      <c r="C69" s="11"/>
      <c r="D69" s="11"/>
      <c r="E69" s="180"/>
      <c r="F69" s="40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  <c r="Y69" s="826"/>
      <c r="Z69" s="826"/>
      <c r="AA69" s="826"/>
      <c r="AB69" s="826"/>
      <c r="AC69" s="826"/>
      <c r="AD69" s="826"/>
      <c r="AE69" s="826"/>
      <c r="AF69" s="826"/>
      <c r="AG69" s="826"/>
      <c r="AH69" s="826"/>
      <c r="AI69" s="826"/>
      <c r="AJ69" s="826"/>
      <c r="AK69" s="826"/>
      <c r="AL69" s="826"/>
      <c r="AM69" s="826"/>
      <c r="AN69" s="826"/>
      <c r="AO69" s="826"/>
      <c r="AP69" s="826"/>
      <c r="AQ69" s="826"/>
      <c r="AR69" s="826"/>
      <c r="AS69" s="826"/>
      <c r="AT69" s="826"/>
      <c r="AU69" s="826"/>
      <c r="AV69" s="826"/>
      <c r="AW69" s="826"/>
      <c r="AY69" s="10"/>
      <c r="BA69" s="11"/>
      <c r="BB69" s="11"/>
      <c r="BC69" s="56"/>
      <c r="BD69" s="178"/>
      <c r="BE69" s="11"/>
      <c r="BF69" s="11"/>
      <c r="BG69" s="11"/>
      <c r="BH69" s="11"/>
      <c r="BI69" s="11"/>
      <c r="BM69"/>
      <c r="BN69"/>
      <c r="BO69"/>
      <c r="BP69"/>
      <c r="BQ69"/>
      <c r="BR69"/>
      <c r="BS69"/>
      <c r="BT69"/>
      <c r="BU69" s="11"/>
      <c r="DE69" s="11"/>
      <c r="DF69" s="11"/>
      <c r="DG69" s="11"/>
      <c r="DH69" s="11"/>
      <c r="DI69" s="11"/>
      <c r="DW69" s="11"/>
      <c r="DX69" s="11"/>
      <c r="DY69" s="11"/>
      <c r="DZ69" s="11"/>
      <c r="EA69" s="11"/>
    </row>
    <row r="70" spans="1:171" ht="11.1" customHeight="1" x14ac:dyDescent="0.2">
      <c r="A70" s="11"/>
      <c r="B70" s="11"/>
      <c r="C70" s="11"/>
      <c r="D70" s="11"/>
      <c r="E70" s="180"/>
      <c r="F70" s="40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826"/>
      <c r="AB70" s="826"/>
      <c r="AC70" s="826"/>
      <c r="AD70" s="826"/>
      <c r="AE70" s="826"/>
      <c r="AF70" s="826"/>
      <c r="AG70" s="826"/>
      <c r="AH70" s="826"/>
      <c r="AI70" s="826"/>
      <c r="AJ70" s="826"/>
      <c r="AK70" s="826"/>
      <c r="AL70" s="826"/>
      <c r="AM70" s="826"/>
      <c r="AN70" s="826"/>
      <c r="AO70" s="826"/>
      <c r="AP70" s="826"/>
      <c r="AQ70" s="826"/>
      <c r="AR70" s="826"/>
      <c r="AS70" s="826"/>
      <c r="AT70" s="826"/>
      <c r="AU70" s="826"/>
      <c r="AV70" s="826"/>
      <c r="AW70" s="826"/>
      <c r="AY70" s="10"/>
      <c r="BA70" s="11"/>
      <c r="BB70" s="11"/>
      <c r="BC70" s="56"/>
      <c r="BD70" s="178"/>
      <c r="BE70" s="11"/>
      <c r="BF70" s="11"/>
      <c r="BG70" s="11"/>
      <c r="BH70" s="11"/>
      <c r="BI70" s="11"/>
      <c r="BM70"/>
      <c r="BN70"/>
      <c r="BO70"/>
      <c r="BP70"/>
      <c r="BQ70"/>
      <c r="BR70"/>
      <c r="BS70"/>
      <c r="BT70"/>
      <c r="BU70" s="11"/>
      <c r="DE70" s="11"/>
      <c r="DF70" s="11"/>
      <c r="DG70" s="11"/>
      <c r="DH70" s="11"/>
      <c r="DI70" s="11"/>
      <c r="DW70" s="11"/>
      <c r="DX70" s="11"/>
      <c r="DY70" s="11"/>
      <c r="DZ70" s="11"/>
      <c r="EA70" s="11"/>
    </row>
    <row r="71" spans="1:171" s="10" customFormat="1" ht="3.95" customHeight="1" x14ac:dyDescent="0.2">
      <c r="A71" s="7"/>
      <c r="B71" s="7"/>
      <c r="C71" s="7"/>
      <c r="D71" s="7"/>
      <c r="E71" s="8" t="s">
        <v>34</v>
      </c>
      <c r="F71" s="49"/>
      <c r="AX71" s="11"/>
      <c r="AZ71"/>
      <c r="BA71"/>
      <c r="BB71"/>
      <c r="BC71"/>
      <c r="BD71"/>
      <c r="BE71"/>
      <c r="BF71"/>
      <c r="BG71"/>
      <c r="BH71"/>
      <c r="BI71"/>
      <c r="BM71"/>
      <c r="BN71"/>
      <c r="BO71"/>
      <c r="CS7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</row>
    <row r="72" spans="1:171" s="10" customFormat="1" ht="11.1" customHeight="1" x14ac:dyDescent="0.2">
      <c r="A72" s="7"/>
      <c r="B72" s="7"/>
      <c r="C72" s="7"/>
      <c r="D72" s="7"/>
      <c r="E72" s="8"/>
      <c r="F72" s="184"/>
      <c r="G72" s="313" t="s">
        <v>440</v>
      </c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5"/>
      <c r="AX72" s="11"/>
      <c r="AZ72"/>
      <c r="BA72"/>
      <c r="BB72"/>
      <c r="BC72"/>
      <c r="BD72"/>
      <c r="BE72"/>
      <c r="BF72"/>
      <c r="BG72"/>
      <c r="BH72"/>
      <c r="BI72"/>
      <c r="BM72"/>
      <c r="BN72"/>
      <c r="BO72"/>
      <c r="CS72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</row>
    <row r="73" spans="1:171" s="10" customFormat="1" ht="11.1" customHeight="1" x14ac:dyDescent="0.2">
      <c r="A73" s="7"/>
      <c r="B73" s="7"/>
      <c r="C73" s="7"/>
      <c r="D73" s="7"/>
      <c r="E73" s="8"/>
      <c r="F73" s="49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  <c r="Y73" s="826"/>
      <c r="Z73" s="826"/>
      <c r="AA73" s="826"/>
      <c r="AB73" s="826"/>
      <c r="AC73" s="826"/>
      <c r="AD73" s="826"/>
      <c r="AE73" s="826"/>
      <c r="AF73" s="826"/>
      <c r="AG73" s="826"/>
      <c r="AH73" s="826"/>
      <c r="AI73" s="826"/>
      <c r="AJ73" s="826"/>
      <c r="AK73" s="826"/>
      <c r="AL73" s="826"/>
      <c r="AM73" s="826"/>
      <c r="AN73" s="826"/>
      <c r="AO73" s="826"/>
      <c r="AP73" s="826"/>
      <c r="AQ73" s="826"/>
      <c r="AR73" s="826"/>
      <c r="AS73" s="826"/>
      <c r="AT73" s="826"/>
      <c r="AU73" s="826"/>
      <c r="AV73" s="826"/>
      <c r="AW73" s="826"/>
      <c r="AX73" s="11"/>
      <c r="AZ73"/>
      <c r="BA73"/>
      <c r="BB73"/>
      <c r="BC73"/>
      <c r="BD73"/>
      <c r="BE73"/>
      <c r="BF73"/>
      <c r="BG73"/>
      <c r="BH73"/>
      <c r="BI73"/>
      <c r="BM73"/>
      <c r="BN73"/>
      <c r="BO73"/>
      <c r="CS73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</row>
    <row r="74" spans="1:171" s="10" customFormat="1" ht="11.1" customHeight="1" x14ac:dyDescent="0.2">
      <c r="A74" s="7"/>
      <c r="B74" s="7"/>
      <c r="C74" s="7"/>
      <c r="D74" s="7"/>
      <c r="E74" s="8"/>
      <c r="F74" s="49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  <c r="AA74" s="826"/>
      <c r="AB74" s="826"/>
      <c r="AC74" s="826"/>
      <c r="AD74" s="826"/>
      <c r="AE74" s="826"/>
      <c r="AF74" s="826"/>
      <c r="AG74" s="826"/>
      <c r="AH74" s="826"/>
      <c r="AI74" s="826"/>
      <c r="AJ74" s="826"/>
      <c r="AK74" s="826"/>
      <c r="AL74" s="826"/>
      <c r="AM74" s="826"/>
      <c r="AN74" s="826"/>
      <c r="AO74" s="826"/>
      <c r="AP74" s="826"/>
      <c r="AQ74" s="826"/>
      <c r="AR74" s="826"/>
      <c r="AS74" s="826"/>
      <c r="AT74" s="826"/>
      <c r="AU74" s="826"/>
      <c r="AV74" s="826"/>
      <c r="AW74" s="826"/>
      <c r="AX74" s="11"/>
      <c r="AZ74"/>
      <c r="BA74"/>
      <c r="BB74"/>
      <c r="BC74"/>
      <c r="BD74"/>
      <c r="BE74"/>
      <c r="BF74"/>
      <c r="BG74"/>
      <c r="BH74"/>
      <c r="BI74"/>
      <c r="BM74"/>
      <c r="BN74"/>
      <c r="BO74"/>
      <c r="CS74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</row>
    <row r="75" spans="1:171" s="10" customFormat="1" ht="11.1" customHeight="1" x14ac:dyDescent="0.2">
      <c r="A75" s="7"/>
      <c r="B75" s="7"/>
      <c r="C75" s="7"/>
      <c r="D75" s="7"/>
      <c r="E75" s="8"/>
      <c r="F75" s="49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  <c r="Y75" s="826"/>
      <c r="Z75" s="826"/>
      <c r="AA75" s="826"/>
      <c r="AB75" s="826"/>
      <c r="AC75" s="826"/>
      <c r="AD75" s="826"/>
      <c r="AE75" s="826"/>
      <c r="AF75" s="826"/>
      <c r="AG75" s="826"/>
      <c r="AH75" s="826"/>
      <c r="AI75" s="826"/>
      <c r="AJ75" s="826"/>
      <c r="AK75" s="826"/>
      <c r="AL75" s="826"/>
      <c r="AM75" s="826"/>
      <c r="AN75" s="826"/>
      <c r="AO75" s="826"/>
      <c r="AP75" s="826"/>
      <c r="AQ75" s="826"/>
      <c r="AR75" s="826"/>
      <c r="AS75" s="826"/>
      <c r="AT75" s="826"/>
      <c r="AU75" s="826"/>
      <c r="AV75" s="826"/>
      <c r="AW75" s="826"/>
      <c r="AX75" s="11"/>
      <c r="AZ75"/>
      <c r="BA75"/>
      <c r="BB75"/>
      <c r="BC75"/>
      <c r="BD75"/>
      <c r="BE75"/>
      <c r="BF75"/>
      <c r="BG75"/>
      <c r="BH75"/>
      <c r="BI75"/>
      <c r="BM75"/>
      <c r="BN75"/>
      <c r="BO75"/>
      <c r="CS75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</row>
    <row r="76" spans="1:171" s="10" customFormat="1" ht="11.1" customHeight="1" x14ac:dyDescent="0.2">
      <c r="A76" s="7"/>
      <c r="B76" s="7"/>
      <c r="C76" s="7"/>
      <c r="D76" s="7"/>
      <c r="E76" s="8"/>
      <c r="F76" s="49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6"/>
      <c r="AK76" s="826"/>
      <c r="AL76" s="826"/>
      <c r="AM76" s="826"/>
      <c r="AN76" s="826"/>
      <c r="AO76" s="826"/>
      <c r="AP76" s="826"/>
      <c r="AQ76" s="826"/>
      <c r="AR76" s="826"/>
      <c r="AS76" s="826"/>
      <c r="AT76" s="826"/>
      <c r="AU76" s="826"/>
      <c r="AV76" s="826"/>
      <c r="AW76" s="826"/>
      <c r="AX76" s="11"/>
      <c r="AZ76"/>
      <c r="BA76"/>
      <c r="BB76"/>
      <c r="BC76"/>
      <c r="BD76"/>
      <c r="BE76"/>
      <c r="BF76"/>
      <c r="BG76"/>
      <c r="BH76"/>
      <c r="BI76"/>
      <c r="BM76"/>
      <c r="BN76"/>
      <c r="BO76"/>
      <c r="CS76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</row>
    <row r="77" spans="1:171" ht="12" customHeight="1" x14ac:dyDescent="0.2">
      <c r="D77"/>
      <c r="E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</row>
    <row r="78" spans="1:171" ht="12.95" customHeight="1" x14ac:dyDescent="0.2"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</row>
    <row r="79" spans="1:171" ht="12" customHeight="1" x14ac:dyDescent="0.2">
      <c r="D79"/>
      <c r="E7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E79" s="52" t="s">
        <v>196</v>
      </c>
      <c r="AF79" s="611" t="s">
        <v>197</v>
      </c>
      <c r="AG79" s="611"/>
      <c r="AH79" s="611"/>
      <c r="AI79" s="611"/>
      <c r="AJ79" s="611"/>
      <c r="AK79" s="611"/>
      <c r="AL79" s="611"/>
      <c r="AM79" s="611"/>
      <c r="AN79" s="611"/>
      <c r="AO79" s="611"/>
      <c r="AP79" s="611"/>
      <c r="AQ79" s="611"/>
      <c r="AR79" s="611"/>
      <c r="AS79" s="611"/>
      <c r="AT79" s="611"/>
      <c r="AU79" s="611"/>
      <c r="AV79" s="611"/>
      <c r="AW79" s="252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</row>
    <row r="80" spans="1:171" ht="12" customHeight="1" x14ac:dyDescent="0.2">
      <c r="D80"/>
      <c r="E80"/>
      <c r="H80" s="53" t="s">
        <v>198</v>
      </c>
      <c r="I80" s="553" t="s">
        <v>199</v>
      </c>
      <c r="J80" s="553"/>
      <c r="K80" s="553"/>
      <c r="L80" s="553"/>
      <c r="M80" s="553"/>
      <c r="N80" s="553"/>
      <c r="O80" s="553"/>
      <c r="P80" s="553"/>
      <c r="Q80" s="553"/>
      <c r="R80" s="553"/>
      <c r="S80" s="553"/>
      <c r="T80" s="553"/>
      <c r="U80" s="553"/>
      <c r="V80" s="553"/>
      <c r="W80" s="553"/>
      <c r="X80" s="553"/>
      <c r="Y80" s="553"/>
      <c r="Z80" s="554"/>
      <c r="AE80" s="8" t="s">
        <v>200</v>
      </c>
      <c r="AF80" s="555">
        <f>G41</f>
        <v>0</v>
      </c>
      <c r="AG80" s="555"/>
      <c r="AH80" s="555"/>
      <c r="AI80" s="555"/>
      <c r="AJ80" s="555"/>
      <c r="AK80" s="555"/>
      <c r="AL80" s="555"/>
      <c r="AM80" s="555"/>
      <c r="AN80" s="555"/>
      <c r="AO80" s="555"/>
      <c r="AP80" s="555"/>
      <c r="AQ80" s="555"/>
      <c r="AR80" s="555"/>
      <c r="AS80" s="555"/>
      <c r="AT80" s="555"/>
      <c r="AU80" s="555"/>
      <c r="AV80" s="555"/>
      <c r="AW80" s="555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</row>
    <row r="81" spans="1:171" ht="12" customHeight="1" x14ac:dyDescent="0.2">
      <c r="D81"/>
      <c r="E81"/>
      <c r="AE81" s="8" t="s">
        <v>201</v>
      </c>
      <c r="AF81" s="278">
        <f>AK41</f>
        <v>0</v>
      </c>
      <c r="AG81" s="278"/>
      <c r="AH81" s="278"/>
      <c r="AI81" s="278"/>
      <c r="AJ81" s="278"/>
      <c r="AK81" s="278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</row>
    <row r="82" spans="1:171" ht="6" customHeight="1" x14ac:dyDescent="0.2">
      <c r="D82"/>
      <c r="E82"/>
      <c r="G82" s="49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</row>
    <row r="83" spans="1:171" ht="12" customHeight="1" x14ac:dyDescent="0.2">
      <c r="D83"/>
      <c r="E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</row>
    <row r="84" spans="1:171" ht="12" customHeight="1" x14ac:dyDescent="0.2">
      <c r="D84"/>
      <c r="E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E84" s="52" t="s">
        <v>202</v>
      </c>
      <c r="AF84" s="611" t="s">
        <v>203</v>
      </c>
      <c r="AG84" s="611"/>
      <c r="AH84" s="611"/>
      <c r="AI84" s="611"/>
      <c r="AJ84" s="611"/>
      <c r="AK84" s="611"/>
      <c r="AL84" s="611"/>
      <c r="AM84" s="611"/>
      <c r="AN84" s="611"/>
      <c r="AO84" s="611"/>
      <c r="AP84" s="611"/>
      <c r="AQ84" s="611"/>
      <c r="AR84" s="611"/>
      <c r="AS84" s="611"/>
      <c r="AT84" s="611"/>
      <c r="AU84" s="611"/>
      <c r="AV84" s="611"/>
      <c r="AW84" s="252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</row>
    <row r="85" spans="1:171" ht="12" customHeight="1" x14ac:dyDescent="0.2">
      <c r="D85"/>
      <c r="E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E85" s="8" t="s">
        <v>200</v>
      </c>
      <c r="AF85" s="555">
        <f>G47</f>
        <v>0</v>
      </c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5"/>
      <c r="AT85" s="555"/>
      <c r="AU85" s="555"/>
      <c r="AV85" s="555"/>
      <c r="AW85" s="555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</row>
    <row r="86" spans="1:171" ht="12" customHeight="1" x14ac:dyDescent="0.2">
      <c r="D86"/>
      <c r="E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E86" s="8" t="s">
        <v>201</v>
      </c>
      <c r="AF86" s="278">
        <f>AK47</f>
        <v>0</v>
      </c>
      <c r="AG86" s="278"/>
      <c r="AH86" s="278"/>
      <c r="AI86" s="278"/>
      <c r="AJ86" s="278"/>
      <c r="AK86" s="278"/>
      <c r="AL86"/>
      <c r="AM86"/>
      <c r="AN86"/>
      <c r="AP86" s="97" t="s">
        <v>204</v>
      </c>
      <c r="AQ86" s="569" t="str">
        <f>AB47&amp;"/"&amp;AI47</f>
        <v>0/0</v>
      </c>
      <c r="AR86" s="569"/>
      <c r="AS86" s="569"/>
      <c r="AT86" s="569"/>
      <c r="AU86" s="569"/>
      <c r="AV86" s="569"/>
      <c r="AW86" s="569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</row>
    <row r="87" spans="1:171" s="38" customFormat="1" ht="6" customHeight="1" x14ac:dyDescent="0.2">
      <c r="A87" s="7"/>
      <c r="B87" s="7"/>
      <c r="C87" s="7"/>
      <c r="D87"/>
      <c r="E87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178"/>
      <c r="BN87" s="178"/>
      <c r="BO87" s="178"/>
      <c r="BP87" s="178"/>
      <c r="BQ87" s="178"/>
      <c r="BR87" s="178"/>
      <c r="BS87" s="178"/>
      <c r="BT87" s="178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 s="178"/>
      <c r="EC87" s="178"/>
      <c r="ED87" s="178"/>
      <c r="EE87" s="178"/>
      <c r="EF87" s="178"/>
      <c r="EG87" s="178"/>
      <c r="EH87" s="178"/>
      <c r="EI87" s="178"/>
      <c r="EJ87" s="178"/>
      <c r="EK87" s="178"/>
      <c r="EL87" s="178"/>
      <c r="EM87" s="178"/>
      <c r="EN87" s="178"/>
      <c r="EO87" s="178"/>
      <c r="EP87" s="178"/>
      <c r="EQ87" s="178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178"/>
      <c r="FF87" s="178"/>
      <c r="FG87" s="178"/>
      <c r="FH87" s="178"/>
      <c r="FI87" s="178"/>
      <c r="FJ87" s="178"/>
      <c r="FK87" s="178"/>
      <c r="FL87" s="178"/>
      <c r="FM87" s="178"/>
      <c r="FN87" s="178"/>
      <c r="FO87" s="178"/>
    </row>
    <row r="88" spans="1:171" ht="12" customHeight="1" thickBot="1" x14ac:dyDescent="0.25">
      <c r="D88"/>
      <c r="E88"/>
      <c r="F88" s="43"/>
      <c r="G88" s="44" t="s">
        <v>424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5"/>
      <c r="AY88" s="10"/>
      <c r="AZ88"/>
      <c r="BA88"/>
      <c r="BB88"/>
      <c r="BC88"/>
      <c r="BD88"/>
      <c r="BE88"/>
      <c r="BF88"/>
      <c r="BG88"/>
      <c r="BH88"/>
      <c r="BI88"/>
      <c r="BJ88"/>
      <c r="BK88"/>
      <c r="BL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</row>
    <row r="89" spans="1:171" ht="3.95" customHeight="1" x14ac:dyDescent="0.2">
      <c r="D89"/>
      <c r="E89"/>
      <c r="F89" s="4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Y89" s="10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</row>
    <row r="90" spans="1:171" ht="8.1" customHeight="1" thickBot="1" x14ac:dyDescent="0.25">
      <c r="D90"/>
      <c r="E90"/>
      <c r="F90" s="4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709" t="s">
        <v>425</v>
      </c>
      <c r="AL90" s="710"/>
      <c r="AM90" s="313" t="s">
        <v>426</v>
      </c>
      <c r="AN90" s="314"/>
      <c r="AO90" s="314"/>
      <c r="AP90" s="314"/>
      <c r="AQ90" s="314"/>
      <c r="AR90" s="314"/>
      <c r="AS90" s="314"/>
      <c r="AT90" s="314"/>
      <c r="AU90" s="314"/>
      <c r="AV90" s="314"/>
      <c r="AW90" s="711"/>
      <c r="AY90" s="1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</row>
    <row r="91" spans="1:171" ht="11.1" customHeight="1" thickBot="1" x14ac:dyDescent="0.25">
      <c r="D91"/>
      <c r="E91"/>
      <c r="G91" s="804" t="s">
        <v>441</v>
      </c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  <c r="AA91" s="805"/>
      <c r="AB91" s="167"/>
      <c r="AC91" s="166" t="s">
        <v>70</v>
      </c>
      <c r="AD91" s="166"/>
      <c r="AE91" s="167"/>
      <c r="AF91" s="166" t="s">
        <v>229</v>
      </c>
      <c r="AG91"/>
      <c r="AH91"/>
      <c r="AI91"/>
      <c r="AK91" s="806"/>
      <c r="AL91" s="807"/>
      <c r="AM91" s="807"/>
      <c r="AN91" s="807"/>
      <c r="AO91" s="807"/>
      <c r="AP91" s="807"/>
      <c r="AQ91" s="807"/>
      <c r="AR91" s="807"/>
      <c r="AS91" s="807"/>
      <c r="AT91" s="807"/>
      <c r="AU91" s="807"/>
      <c r="AV91" s="807"/>
      <c r="AW91" s="808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</row>
    <row r="92" spans="1:171" s="10" customFormat="1" ht="3.95" customHeight="1" x14ac:dyDescent="0.2">
      <c r="A92" s="7"/>
      <c r="B92" s="7"/>
      <c r="C92" s="7"/>
      <c r="D92"/>
      <c r="E92"/>
      <c r="F92" s="49"/>
      <c r="AX92" s="11"/>
      <c r="AZ92"/>
      <c r="BA92"/>
      <c r="BB92"/>
      <c r="BC92"/>
      <c r="BD92"/>
      <c r="BE92"/>
      <c r="BF92"/>
      <c r="BG92"/>
      <c r="BH92"/>
      <c r="BI92"/>
      <c r="BM92"/>
      <c r="BN92"/>
      <c r="BO92"/>
      <c r="CS92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</row>
    <row r="93" spans="1:171" s="10" customFormat="1" ht="11.1" customHeight="1" x14ac:dyDescent="0.2">
      <c r="A93" s="7"/>
      <c r="B93" s="7"/>
      <c r="C93" s="7"/>
      <c r="D93" s="7"/>
      <c r="E93" s="8"/>
      <c r="F93" s="11"/>
      <c r="G93" s="258" t="s">
        <v>372</v>
      </c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60"/>
      <c r="AX93" s="11"/>
      <c r="AY93" s="11"/>
      <c r="AZ93"/>
      <c r="BA93"/>
      <c r="BB93"/>
      <c r="BC93"/>
      <c r="BD93"/>
      <c r="BE93"/>
      <c r="BF93"/>
      <c r="BG93"/>
      <c r="BH93"/>
      <c r="BI93"/>
      <c r="BM93"/>
      <c r="BN93"/>
      <c r="BO93"/>
      <c r="BP93"/>
      <c r="BQ93"/>
      <c r="BR93"/>
      <c r="BS93"/>
      <c r="BT93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</row>
    <row r="94" spans="1:171" ht="11.1" customHeight="1" x14ac:dyDescent="0.2">
      <c r="A94" s="11"/>
      <c r="B94" s="11"/>
      <c r="C94" s="11"/>
      <c r="D94" s="11"/>
      <c r="E94" s="180"/>
      <c r="F94" s="40"/>
      <c r="G94" s="809"/>
      <c r="H94" s="810"/>
      <c r="I94" s="810"/>
      <c r="J94" s="810"/>
      <c r="K94" s="810"/>
      <c r="L94" s="810"/>
      <c r="M94" s="810"/>
      <c r="N94" s="810"/>
      <c r="O94" s="810"/>
      <c r="P94" s="810"/>
      <c r="Q94" s="810"/>
      <c r="R94" s="810"/>
      <c r="S94" s="810"/>
      <c r="T94" s="810"/>
      <c r="U94" s="810"/>
      <c r="V94" s="810"/>
      <c r="W94" s="810"/>
      <c r="X94" s="810"/>
      <c r="Y94" s="810"/>
      <c r="Z94" s="810"/>
      <c r="AA94" s="810"/>
      <c r="AB94" s="810"/>
      <c r="AC94" s="810"/>
      <c r="AD94" s="810"/>
      <c r="AE94" s="810"/>
      <c r="AF94" s="810"/>
      <c r="AG94" s="810"/>
      <c r="AH94" s="810"/>
      <c r="AI94" s="810"/>
      <c r="AJ94" s="810"/>
      <c r="AK94" s="810"/>
      <c r="AL94" s="810"/>
      <c r="AM94" s="810"/>
      <c r="AN94" s="810"/>
      <c r="AO94" s="810"/>
      <c r="AP94" s="810"/>
      <c r="AQ94" s="810"/>
      <c r="AR94" s="810"/>
      <c r="AS94" s="810"/>
      <c r="AT94" s="810"/>
      <c r="AU94" s="810"/>
      <c r="AV94" s="810"/>
      <c r="AW94" s="811"/>
      <c r="AY94" s="10"/>
      <c r="BA94" s="11"/>
      <c r="BB94" s="11"/>
      <c r="BC94" s="56"/>
      <c r="BD94" s="178"/>
      <c r="BE94" s="11"/>
      <c r="BF94" s="11"/>
      <c r="BG94" s="11"/>
      <c r="BH94" s="11"/>
      <c r="BI94" s="11"/>
      <c r="BM94"/>
      <c r="BN94"/>
      <c r="BO94"/>
      <c r="BP94"/>
      <c r="BQ94"/>
      <c r="BR94"/>
      <c r="BS94"/>
      <c r="BT94"/>
      <c r="BU94" s="11"/>
      <c r="CN94" s="11"/>
      <c r="CO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</row>
    <row r="95" spans="1:171" ht="11.1" customHeight="1" x14ac:dyDescent="0.2">
      <c r="A95" s="11"/>
      <c r="B95" s="11"/>
      <c r="C95" s="11"/>
      <c r="D95" s="11"/>
      <c r="E95" s="180"/>
      <c r="F95" s="40"/>
      <c r="G95" s="812"/>
      <c r="H95" s="813"/>
      <c r="I95" s="813"/>
      <c r="J95" s="813"/>
      <c r="K95" s="813"/>
      <c r="L95" s="813"/>
      <c r="M95" s="813"/>
      <c r="N95" s="813"/>
      <c r="O95" s="813"/>
      <c r="P95" s="813"/>
      <c r="Q95" s="813"/>
      <c r="R95" s="813"/>
      <c r="S95" s="813"/>
      <c r="T95" s="813"/>
      <c r="U95" s="813"/>
      <c r="V95" s="813"/>
      <c r="W95" s="813"/>
      <c r="X95" s="813"/>
      <c r="Y95" s="813"/>
      <c r="Z95" s="813"/>
      <c r="AA95" s="813"/>
      <c r="AB95" s="813"/>
      <c r="AC95" s="813"/>
      <c r="AD95" s="813"/>
      <c r="AE95" s="813"/>
      <c r="AF95" s="813"/>
      <c r="AG95" s="813"/>
      <c r="AH95" s="813"/>
      <c r="AI95" s="813"/>
      <c r="AJ95" s="813"/>
      <c r="AK95" s="813"/>
      <c r="AL95" s="813"/>
      <c r="AM95" s="813"/>
      <c r="AN95" s="813"/>
      <c r="AO95" s="813"/>
      <c r="AP95" s="813"/>
      <c r="AQ95" s="813"/>
      <c r="AR95" s="813"/>
      <c r="AS95" s="813"/>
      <c r="AT95" s="813"/>
      <c r="AU95" s="813"/>
      <c r="AV95" s="813"/>
      <c r="AW95" s="814"/>
      <c r="AY95" s="10"/>
      <c r="BA95" s="11"/>
      <c r="BB95" s="11"/>
      <c r="BC95" s="56"/>
      <c r="BD95" s="178"/>
      <c r="BE95" s="11"/>
      <c r="BF95" s="11"/>
      <c r="BG95" s="11"/>
      <c r="BH95" s="11"/>
      <c r="BI95" s="11"/>
      <c r="BM95"/>
      <c r="BN95"/>
      <c r="BO95"/>
      <c r="BP95"/>
      <c r="BQ95"/>
      <c r="BR95"/>
      <c r="BS95"/>
      <c r="BT95"/>
      <c r="BU95" s="11"/>
      <c r="CN95" s="11"/>
      <c r="CO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</row>
    <row r="96" spans="1:171" ht="11.1" customHeight="1" x14ac:dyDescent="0.2">
      <c r="A96" s="11"/>
      <c r="B96" s="11"/>
      <c r="C96" s="11"/>
      <c r="D96" s="11"/>
      <c r="E96" s="180"/>
      <c r="F96" s="40"/>
      <c r="G96" s="812"/>
      <c r="H96" s="813"/>
      <c r="I96" s="813"/>
      <c r="J96" s="813"/>
      <c r="K96" s="813"/>
      <c r="L96" s="813"/>
      <c r="M96" s="813"/>
      <c r="N96" s="813"/>
      <c r="O96" s="813"/>
      <c r="P96" s="813"/>
      <c r="Q96" s="813"/>
      <c r="R96" s="813"/>
      <c r="S96" s="813"/>
      <c r="T96" s="813"/>
      <c r="U96" s="813"/>
      <c r="V96" s="813"/>
      <c r="W96" s="813"/>
      <c r="X96" s="813"/>
      <c r="Y96" s="813"/>
      <c r="Z96" s="813"/>
      <c r="AA96" s="813"/>
      <c r="AB96" s="813"/>
      <c r="AC96" s="813"/>
      <c r="AD96" s="813"/>
      <c r="AE96" s="813"/>
      <c r="AF96" s="813"/>
      <c r="AG96" s="813"/>
      <c r="AH96" s="813"/>
      <c r="AI96" s="813"/>
      <c r="AJ96" s="813"/>
      <c r="AK96" s="813"/>
      <c r="AL96" s="813"/>
      <c r="AM96" s="813"/>
      <c r="AN96" s="813"/>
      <c r="AO96" s="813"/>
      <c r="AP96" s="813"/>
      <c r="AQ96" s="813"/>
      <c r="AR96" s="813"/>
      <c r="AS96" s="813"/>
      <c r="AT96" s="813"/>
      <c r="AU96" s="813"/>
      <c r="AV96" s="813"/>
      <c r="AW96" s="814"/>
      <c r="AY96" s="10"/>
      <c r="BA96" s="11"/>
      <c r="BB96" s="11"/>
      <c r="BC96" s="56"/>
      <c r="BD96" s="178"/>
      <c r="BE96" s="11"/>
      <c r="BF96" s="11"/>
      <c r="BG96" s="11"/>
      <c r="BH96" s="11"/>
      <c r="BI96" s="11"/>
      <c r="BM96"/>
      <c r="BN96"/>
      <c r="BO96"/>
      <c r="BP96"/>
      <c r="BQ96"/>
      <c r="BR96"/>
      <c r="BS96"/>
      <c r="BT96"/>
      <c r="BU96" s="11"/>
      <c r="CN96" s="11"/>
      <c r="CO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</row>
    <row r="97" spans="1:159" ht="11.1" customHeight="1" x14ac:dyDescent="0.2">
      <c r="A97" s="11"/>
      <c r="B97" s="11"/>
      <c r="C97" s="11"/>
      <c r="D97" s="11"/>
      <c r="E97" s="180"/>
      <c r="F97" s="40"/>
      <c r="G97" s="812"/>
      <c r="H97" s="813"/>
      <c r="I97" s="813"/>
      <c r="J97" s="813"/>
      <c r="K97" s="813"/>
      <c r="L97" s="813"/>
      <c r="M97" s="813"/>
      <c r="N97" s="813"/>
      <c r="O97" s="813"/>
      <c r="P97" s="813"/>
      <c r="Q97" s="813"/>
      <c r="R97" s="813"/>
      <c r="S97" s="813"/>
      <c r="T97" s="813"/>
      <c r="U97" s="813"/>
      <c r="V97" s="813"/>
      <c r="W97" s="813"/>
      <c r="X97" s="813"/>
      <c r="Y97" s="813"/>
      <c r="Z97" s="813"/>
      <c r="AA97" s="813"/>
      <c r="AB97" s="813"/>
      <c r="AC97" s="813"/>
      <c r="AD97" s="813"/>
      <c r="AE97" s="813"/>
      <c r="AF97" s="813"/>
      <c r="AG97" s="813"/>
      <c r="AH97" s="813"/>
      <c r="AI97" s="813"/>
      <c r="AJ97" s="813"/>
      <c r="AK97" s="813"/>
      <c r="AL97" s="813"/>
      <c r="AM97" s="813"/>
      <c r="AN97" s="813"/>
      <c r="AO97" s="813"/>
      <c r="AP97" s="813"/>
      <c r="AQ97" s="813"/>
      <c r="AR97" s="813"/>
      <c r="AS97" s="813"/>
      <c r="AT97" s="813"/>
      <c r="AU97" s="813"/>
      <c r="AV97" s="813"/>
      <c r="AW97" s="814"/>
      <c r="AY97" s="10"/>
      <c r="BA97" s="11"/>
      <c r="BB97" s="11"/>
      <c r="BC97" s="56"/>
      <c r="BD97" s="178"/>
      <c r="BE97" s="11"/>
      <c r="BF97" s="11"/>
      <c r="BG97" s="11"/>
      <c r="BH97" s="11"/>
      <c r="BI97" s="11"/>
      <c r="BM97"/>
      <c r="BN97"/>
      <c r="BO97"/>
      <c r="BP97"/>
      <c r="BQ97"/>
      <c r="BR97"/>
      <c r="BS97"/>
      <c r="BT97"/>
      <c r="BU97" s="11"/>
      <c r="CN97" s="11"/>
      <c r="CO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</row>
    <row r="98" spans="1:159" ht="11.1" customHeight="1" x14ac:dyDescent="0.2">
      <c r="A98" s="11"/>
      <c r="B98" s="11"/>
      <c r="C98" s="11"/>
      <c r="D98" s="11"/>
      <c r="E98" s="180"/>
      <c r="F98" s="40"/>
      <c r="G98" s="812"/>
      <c r="H98" s="813"/>
      <c r="I98" s="813"/>
      <c r="J98" s="813"/>
      <c r="K98" s="813"/>
      <c r="L98" s="813"/>
      <c r="M98" s="813"/>
      <c r="N98" s="813"/>
      <c r="O98" s="813"/>
      <c r="P98" s="813"/>
      <c r="Q98" s="813"/>
      <c r="R98" s="813"/>
      <c r="S98" s="813"/>
      <c r="T98" s="813"/>
      <c r="U98" s="813"/>
      <c r="V98" s="813"/>
      <c r="W98" s="813"/>
      <c r="X98" s="813"/>
      <c r="Y98" s="813"/>
      <c r="Z98" s="813"/>
      <c r="AA98" s="813"/>
      <c r="AB98" s="813"/>
      <c r="AC98" s="813"/>
      <c r="AD98" s="813"/>
      <c r="AE98" s="813"/>
      <c r="AF98" s="813"/>
      <c r="AG98" s="813"/>
      <c r="AH98" s="813"/>
      <c r="AI98" s="813"/>
      <c r="AJ98" s="813"/>
      <c r="AK98" s="813"/>
      <c r="AL98" s="813"/>
      <c r="AM98" s="813"/>
      <c r="AN98" s="813"/>
      <c r="AO98" s="813"/>
      <c r="AP98" s="813"/>
      <c r="AQ98" s="813"/>
      <c r="AR98" s="813"/>
      <c r="AS98" s="813"/>
      <c r="AT98" s="813"/>
      <c r="AU98" s="813"/>
      <c r="AV98" s="813"/>
      <c r="AW98" s="814"/>
      <c r="AY98" s="10"/>
      <c r="BA98" s="11"/>
      <c r="BB98" s="11"/>
      <c r="BC98" s="56"/>
      <c r="BD98" s="178"/>
      <c r="BE98" s="11"/>
      <c r="BF98" s="11"/>
      <c r="BG98" s="11"/>
      <c r="BH98" s="11"/>
      <c r="BI98" s="11"/>
      <c r="BM98"/>
      <c r="BN98"/>
      <c r="BO98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</row>
    <row r="99" spans="1:159" ht="11.1" customHeight="1" x14ac:dyDescent="0.2">
      <c r="A99" s="11"/>
      <c r="B99" s="11"/>
      <c r="C99" s="11"/>
      <c r="D99" s="11"/>
      <c r="E99" s="180"/>
      <c r="F99" s="40"/>
      <c r="G99" s="815"/>
      <c r="H99" s="816"/>
      <c r="I99" s="816"/>
      <c r="J99" s="816"/>
      <c r="K99" s="816"/>
      <c r="L99" s="816"/>
      <c r="M99" s="816"/>
      <c r="N99" s="816"/>
      <c r="O99" s="816"/>
      <c r="P99" s="816"/>
      <c r="Q99" s="816"/>
      <c r="R99" s="816"/>
      <c r="S99" s="816"/>
      <c r="T99" s="816"/>
      <c r="U99" s="816"/>
      <c r="V99" s="816"/>
      <c r="W99" s="816"/>
      <c r="X99" s="816"/>
      <c r="Y99" s="816"/>
      <c r="Z99" s="816"/>
      <c r="AA99" s="816"/>
      <c r="AB99" s="816"/>
      <c r="AC99" s="816"/>
      <c r="AD99" s="816"/>
      <c r="AE99" s="816"/>
      <c r="AF99" s="816"/>
      <c r="AG99" s="816"/>
      <c r="AH99" s="816"/>
      <c r="AI99" s="816"/>
      <c r="AJ99" s="816"/>
      <c r="AK99" s="816"/>
      <c r="AL99" s="816"/>
      <c r="AM99" s="816"/>
      <c r="AN99" s="816"/>
      <c r="AO99" s="816"/>
      <c r="AP99" s="816"/>
      <c r="AQ99" s="816"/>
      <c r="AR99" s="816"/>
      <c r="AS99" s="816"/>
      <c r="AT99" s="816"/>
      <c r="AU99" s="816"/>
      <c r="AV99" s="816"/>
      <c r="AW99" s="817"/>
      <c r="AY99" s="10"/>
      <c r="BA99" s="11"/>
      <c r="BB99" s="11"/>
      <c r="BC99" s="56"/>
      <c r="BD99" s="178"/>
      <c r="BE99" s="11"/>
      <c r="BF99" s="11"/>
      <c r="BG99" s="11"/>
      <c r="BH99" s="11"/>
      <c r="BI99" s="11"/>
      <c r="BM99"/>
      <c r="BN99"/>
      <c r="BO99"/>
      <c r="BU99" s="11"/>
      <c r="BV99" s="11"/>
      <c r="BW99" s="11"/>
      <c r="BX99" s="11"/>
      <c r="BY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</row>
    <row r="100" spans="1:159" ht="12.95" customHeight="1" x14ac:dyDescent="0.2">
      <c r="D100"/>
      <c r="E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</row>
    <row r="101" spans="1:159" ht="12" customHeight="1" x14ac:dyDescent="0.2">
      <c r="D101"/>
      <c r="E101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E101" s="155"/>
      <c r="AF101" s="803"/>
      <c r="AG101" s="803"/>
      <c r="AH101" s="803"/>
      <c r="AI101" s="803"/>
      <c r="AJ101" s="803"/>
      <c r="AK101" s="803"/>
      <c r="AL101" s="803"/>
      <c r="AM101" s="803"/>
      <c r="AN101" s="803"/>
      <c r="AO101" s="803"/>
      <c r="AP101" s="803"/>
      <c r="AQ101" s="803"/>
      <c r="AR101" s="803"/>
      <c r="AS101" s="803"/>
      <c r="AT101" s="803"/>
      <c r="AU101" s="803"/>
      <c r="AV101" s="803"/>
      <c r="AW101" s="803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</row>
    <row r="102" spans="1:159" ht="12" customHeight="1" x14ac:dyDescent="0.2">
      <c r="D102"/>
      <c r="E102"/>
      <c r="H102" s="53" t="s">
        <v>198</v>
      </c>
      <c r="I102" s="553" t="s">
        <v>199</v>
      </c>
      <c r="J102" s="553"/>
      <c r="K102" s="553"/>
      <c r="L102" s="553"/>
      <c r="M102" s="553"/>
      <c r="N102" s="553"/>
      <c r="O102" s="553"/>
      <c r="P102" s="553"/>
      <c r="Q102" s="553"/>
      <c r="R102" s="553"/>
      <c r="S102" s="553"/>
      <c r="T102" s="553"/>
      <c r="U102" s="553"/>
      <c r="V102" s="553"/>
      <c r="W102" s="553"/>
      <c r="X102" s="553"/>
      <c r="Y102" s="553"/>
      <c r="Z102" s="554"/>
      <c r="AE102" s="8"/>
      <c r="AF102" s="747"/>
      <c r="AG102" s="747"/>
      <c r="AH102" s="747"/>
      <c r="AI102" s="747"/>
      <c r="AJ102" s="747"/>
      <c r="AK102" s="747"/>
      <c r="AL102" s="747"/>
      <c r="AM102" s="747"/>
      <c r="AN102" s="747"/>
      <c r="AO102" s="747"/>
      <c r="AP102" s="747"/>
      <c r="AQ102" s="747"/>
      <c r="AR102" s="747"/>
      <c r="AS102" s="747"/>
      <c r="AT102" s="747"/>
      <c r="AU102" s="747"/>
      <c r="AV102" s="747"/>
      <c r="AW102" s="74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</row>
    <row r="103" spans="1:159" ht="12" customHeight="1" x14ac:dyDescent="0.2">
      <c r="D103"/>
      <c r="E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E103" s="8"/>
      <c r="AF103" s="747"/>
      <c r="AG103" s="747"/>
      <c r="AH103" s="747"/>
      <c r="AI103" s="747"/>
      <c r="AJ103" s="747"/>
      <c r="AK103" s="747"/>
      <c r="AL103" s="747"/>
      <c r="AM103" s="747"/>
      <c r="AN103" s="747"/>
      <c r="AO103" s="747"/>
      <c r="AP103" s="747"/>
      <c r="AQ103" s="747"/>
      <c r="AR103" s="747"/>
      <c r="AS103" s="747"/>
      <c r="AT103" s="747"/>
      <c r="AU103" s="747"/>
      <c r="AV103" s="747"/>
      <c r="AW103" s="74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</row>
    <row r="104" spans="1:159" ht="12" customHeight="1" x14ac:dyDescent="0.2">
      <c r="D104"/>
      <c r="E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</row>
    <row r="105" spans="1:159" ht="12" customHeight="1" x14ac:dyDescent="0.2">
      <c r="D105"/>
      <c r="E105"/>
      <c r="I105" s="52" t="s">
        <v>202</v>
      </c>
      <c r="J105" s="252" t="s">
        <v>428</v>
      </c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E105" s="52" t="s">
        <v>196</v>
      </c>
      <c r="AF105" s="252" t="s">
        <v>429</v>
      </c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</row>
    <row r="106" spans="1:159" ht="12" customHeight="1" x14ac:dyDescent="0.2">
      <c r="D106"/>
      <c r="E106"/>
      <c r="I106" s="8" t="s">
        <v>430</v>
      </c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  <c r="T106" s="549"/>
      <c r="U106" s="549"/>
      <c r="V106" s="549"/>
      <c r="W106" s="549"/>
      <c r="X106" s="549"/>
      <c r="Y106" s="549"/>
      <c r="Z106" s="549"/>
      <c r="AA106" s="549"/>
      <c r="AE106" s="8" t="s">
        <v>430</v>
      </c>
      <c r="AF106" s="549"/>
      <c r="AG106" s="549"/>
      <c r="AH106" s="549"/>
      <c r="AI106" s="549"/>
      <c r="AJ106" s="549"/>
      <c r="AK106" s="549"/>
      <c r="AL106" s="549"/>
      <c r="AM106" s="549"/>
      <c r="AN106" s="549"/>
      <c r="AO106" s="549"/>
      <c r="AP106" s="549"/>
      <c r="AQ106" s="549"/>
      <c r="AR106" s="549"/>
      <c r="AS106" s="549"/>
      <c r="AT106" s="549"/>
      <c r="AU106" s="549"/>
      <c r="AV106" s="549"/>
      <c r="AW106" s="549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</row>
    <row r="107" spans="1:159" ht="12" customHeight="1" x14ac:dyDescent="0.2">
      <c r="D107"/>
      <c r="E107"/>
      <c r="I107" s="8" t="s">
        <v>200</v>
      </c>
      <c r="J107" s="748"/>
      <c r="K107" s="748"/>
      <c r="L107" s="748"/>
      <c r="M107" s="748"/>
      <c r="N107" s="748"/>
      <c r="O107" s="748"/>
      <c r="P107" s="748"/>
      <c r="Q107" s="748"/>
      <c r="R107" s="748"/>
      <c r="S107" s="748"/>
      <c r="T107" s="748"/>
      <c r="U107" s="748"/>
      <c r="V107" s="748"/>
      <c r="W107" s="748"/>
      <c r="X107" s="748"/>
      <c r="Y107" s="748"/>
      <c r="Z107" s="748"/>
      <c r="AA107" s="748"/>
      <c r="AE107" s="8" t="s">
        <v>200</v>
      </c>
      <c r="AF107" s="748"/>
      <c r="AG107" s="748"/>
      <c r="AH107" s="748"/>
      <c r="AI107" s="748"/>
      <c r="AJ107" s="748"/>
      <c r="AK107" s="748"/>
      <c r="AL107" s="748"/>
      <c r="AM107" s="748"/>
      <c r="AN107" s="748"/>
      <c r="AO107" s="748"/>
      <c r="AP107" s="748"/>
      <c r="AQ107" s="748"/>
      <c r="AR107" s="748"/>
      <c r="AS107" s="748"/>
      <c r="AT107" s="748"/>
      <c r="AU107" s="748"/>
      <c r="AV107" s="748"/>
      <c r="AW107" s="748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</row>
    <row r="108" spans="1:159" ht="12" customHeight="1" x14ac:dyDescent="0.2">
      <c r="D108"/>
      <c r="E108"/>
      <c r="I108" s="8" t="s">
        <v>201</v>
      </c>
      <c r="J108" s="601"/>
      <c r="K108" s="601"/>
      <c r="L108" s="601"/>
      <c r="M108" s="601"/>
      <c r="N108" s="601"/>
      <c r="O108" s="601"/>
      <c r="P108"/>
      <c r="Q108"/>
      <c r="R108"/>
      <c r="S108" s="97"/>
      <c r="T108" s="97" t="s">
        <v>431</v>
      </c>
      <c r="U108" s="612"/>
      <c r="V108" s="612"/>
      <c r="W108" s="612"/>
      <c r="X108" s="612"/>
      <c r="Y108" s="612"/>
      <c r="Z108" s="612"/>
      <c r="AA108" s="612"/>
      <c r="AE108" s="8" t="s">
        <v>201</v>
      </c>
      <c r="AF108" s="152"/>
      <c r="AG108" s="152"/>
      <c r="AH108" s="152"/>
      <c r="AI108" s="152"/>
      <c r="AJ108" s="152"/>
      <c r="AK108" s="152"/>
      <c r="AL108"/>
      <c r="AM108"/>
      <c r="AN108"/>
      <c r="AO108" s="97"/>
      <c r="AP108" s="97" t="s">
        <v>431</v>
      </c>
      <c r="AQ108" s="153"/>
      <c r="AR108" s="153"/>
      <c r="AS108" s="153"/>
      <c r="AT108" s="153"/>
      <c r="AU108" s="153"/>
      <c r="AV108" s="153"/>
      <c r="AW108" s="153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</row>
    <row r="109" spans="1:159" ht="12" customHeight="1" x14ac:dyDescent="0.2">
      <c r="D109"/>
      <c r="E109"/>
      <c r="I109" s="8" t="s">
        <v>432</v>
      </c>
      <c r="J109" s="748"/>
      <c r="K109" s="748"/>
      <c r="L109" s="748"/>
      <c r="M109" s="748"/>
      <c r="N109" s="748"/>
      <c r="O109" s="748"/>
      <c r="P109" s="748"/>
      <c r="Q109" s="748"/>
      <c r="R109" s="748"/>
      <c r="S109" s="748"/>
      <c r="T109" s="748"/>
      <c r="U109" s="748"/>
      <c r="V109" s="748"/>
      <c r="W109" s="748"/>
      <c r="X109" s="748"/>
      <c r="Y109" s="748"/>
      <c r="Z109" s="748"/>
      <c r="AA109" s="748"/>
      <c r="AE109" s="8"/>
      <c r="AF109" s="747"/>
      <c r="AG109" s="747"/>
      <c r="AH109" s="747"/>
      <c r="AI109" s="747"/>
      <c r="AJ109" s="747"/>
      <c r="AK109" s="747"/>
      <c r="AL109" s="747"/>
      <c r="AM109" s="747"/>
      <c r="AN109" s="747"/>
      <c r="AO109" s="747"/>
      <c r="AP109" s="747"/>
      <c r="AQ109" s="747"/>
      <c r="AR109" s="747"/>
      <c r="AS109" s="747"/>
      <c r="AT109" s="747"/>
      <c r="AU109" s="747"/>
      <c r="AV109" s="747"/>
      <c r="AW109" s="74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</row>
    <row r="110" spans="1:159" s="38" customFormat="1" ht="3.95" customHeight="1" x14ac:dyDescent="0.2">
      <c r="A110" s="7"/>
      <c r="B110" s="7"/>
      <c r="C110" s="7"/>
      <c r="D110"/>
      <c r="E110"/>
      <c r="F110" s="11"/>
      <c r="G110" s="11"/>
      <c r="H110" s="178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54"/>
      <c r="AY110" s="178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</row>
    <row r="111" spans="1:159" ht="12" customHeight="1" x14ac:dyDescent="0.2">
      <c r="D111"/>
      <c r="E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DO111" s="11"/>
      <c r="DP111" s="11"/>
      <c r="DQ111" s="11"/>
      <c r="DR111" s="11"/>
      <c r="DS111" s="11"/>
      <c r="DT111" s="11"/>
      <c r="DU111" s="11"/>
      <c r="DV111" s="11"/>
      <c r="DW111" s="11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</row>
    <row r="112" spans="1:159" ht="12" customHeight="1" x14ac:dyDescent="0.2">
      <c r="D112"/>
      <c r="E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</row>
    <row r="113" spans="1:159" ht="12" customHeight="1" x14ac:dyDescent="0.2">
      <c r="D113"/>
      <c r="E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DX113" s="11"/>
      <c r="DY113" s="11"/>
      <c r="DZ113" s="11"/>
      <c r="EA113" s="11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</row>
    <row r="114" spans="1:159" ht="6" customHeight="1" x14ac:dyDescent="0.2">
      <c r="D114"/>
      <c r="E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</row>
    <row r="115" spans="1:159" ht="12" customHeight="1" x14ac:dyDescent="0.2">
      <c r="D115"/>
      <c r="E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DO115" s="11"/>
      <c r="DP115" s="11"/>
      <c r="DQ115" s="11"/>
      <c r="DR115" s="11"/>
      <c r="DS115" s="11"/>
      <c r="DT115" s="11"/>
      <c r="DU115" s="11"/>
      <c r="DV115" s="11"/>
      <c r="DW115" s="11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</row>
    <row r="116" spans="1:159" ht="12" customHeight="1" x14ac:dyDescent="0.2">
      <c r="D116"/>
      <c r="E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DO116" s="11"/>
      <c r="DP116" s="11"/>
      <c r="DQ116" s="11"/>
      <c r="DR116" s="11"/>
      <c r="DS116" s="11"/>
      <c r="DT116" s="11"/>
      <c r="DU116" s="11"/>
      <c r="DV116" s="11"/>
      <c r="DW116" s="11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</row>
    <row r="117" spans="1:159" ht="12" customHeight="1" x14ac:dyDescent="0.2">
      <c r="D117"/>
      <c r="E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DX117" s="11"/>
      <c r="DY117" s="11"/>
      <c r="DZ117" s="11"/>
      <c r="EA117" s="11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</row>
    <row r="118" spans="1:159" ht="12" customHeight="1" x14ac:dyDescent="0.2">
      <c r="D118"/>
      <c r="E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1"/>
      <c r="DY118" s="11"/>
      <c r="DZ118" s="11"/>
      <c r="EA118" s="11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</row>
    <row r="119" spans="1:159" ht="12" customHeight="1" x14ac:dyDescent="0.2">
      <c r="D119"/>
      <c r="E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</row>
    <row r="120" spans="1:159" s="38" customFormat="1" ht="3.95" customHeight="1" x14ac:dyDescent="0.2">
      <c r="A120" s="7"/>
      <c r="B120" s="7"/>
      <c r="C120" s="7"/>
      <c r="D120"/>
      <c r="E120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54"/>
      <c r="AY120" s="178"/>
      <c r="AZ120" s="10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8"/>
      <c r="DQ120" s="178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  <c r="EG120" s="178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</row>
    <row r="121" spans="1:159" s="38" customFormat="1" ht="12" customHeight="1" x14ac:dyDescent="0.2">
      <c r="A121" s="7"/>
      <c r="B121" s="7"/>
      <c r="C121" s="7"/>
      <c r="D121" s="7"/>
      <c r="E121" s="8"/>
      <c r="F121" s="1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</row>
    <row r="122" spans="1:159" s="38" customFormat="1" ht="12" customHeight="1" x14ac:dyDescent="0.2">
      <c r="A122" s="7"/>
      <c r="B122" s="7"/>
      <c r="C122" s="7"/>
      <c r="D122" s="7"/>
      <c r="E122" s="8"/>
      <c r="F122" s="11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 s="178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78"/>
      <c r="DY122" s="178"/>
      <c r="DZ122" s="178"/>
      <c r="EA122" s="178"/>
      <c r="EB122" s="178"/>
      <c r="EC122" s="178"/>
      <c r="ED122" s="178"/>
      <c r="EE122" s="178"/>
      <c r="EF122" s="178"/>
      <c r="EG122" s="178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</row>
    <row r="123" spans="1:159" ht="12" customHeight="1" x14ac:dyDescent="0.2"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</row>
    <row r="124" spans="1:159" ht="12" customHeight="1" x14ac:dyDescent="0.2">
      <c r="G124"/>
      <c r="H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</row>
  </sheetData>
  <sheetProtection password="C0A9" sheet="1" formatCells="0" formatColumns="0" formatRows="0" selectLockedCells="1" sort="0" autoFilter="0"/>
  <mergeCells count="117">
    <mergeCell ref="AK91:AW91"/>
    <mergeCell ref="G91:AA91"/>
    <mergeCell ref="J109:AA109"/>
    <mergeCell ref="AF109:AW109"/>
    <mergeCell ref="H101:Z101"/>
    <mergeCell ref="AF101:AW101"/>
    <mergeCell ref="I102:Z102"/>
    <mergeCell ref="AF102:AW102"/>
    <mergeCell ref="G93:AW93"/>
    <mergeCell ref="G94:AW99"/>
    <mergeCell ref="AF107:AW107"/>
    <mergeCell ref="J108:O108"/>
    <mergeCell ref="U108:AA108"/>
    <mergeCell ref="AF103:AW103"/>
    <mergeCell ref="J105:AA105"/>
    <mergeCell ref="AF105:AW105"/>
    <mergeCell ref="J106:AA106"/>
    <mergeCell ref="AF106:AW106"/>
    <mergeCell ref="J107:AA107"/>
    <mergeCell ref="AF81:AK81"/>
    <mergeCell ref="AF84:AW84"/>
    <mergeCell ref="AF85:AW85"/>
    <mergeCell ref="AF86:AK86"/>
    <mergeCell ref="AQ86:AW86"/>
    <mergeCell ref="AK90:AL90"/>
    <mergeCell ref="AM90:AW90"/>
    <mergeCell ref="G57:AW57"/>
    <mergeCell ref="G58:AW62"/>
    <mergeCell ref="H79:Z79"/>
    <mergeCell ref="AF79:AW79"/>
    <mergeCell ref="I80:Z80"/>
    <mergeCell ref="AF80:AW80"/>
    <mergeCell ref="G64:AW64"/>
    <mergeCell ref="G65:AW70"/>
    <mergeCell ref="G72:AW72"/>
    <mergeCell ref="G73:AW76"/>
    <mergeCell ref="G52:U52"/>
    <mergeCell ref="V52:Z52"/>
    <mergeCell ref="AA52:AU52"/>
    <mergeCell ref="AV52:AW52"/>
    <mergeCell ref="G53:U53"/>
    <mergeCell ref="V53:Z53"/>
    <mergeCell ref="AA53:AU53"/>
    <mergeCell ref="AV53:AW53"/>
    <mergeCell ref="G46:P46"/>
    <mergeCell ref="G49:AW49"/>
    <mergeCell ref="G50:AI50"/>
    <mergeCell ref="AJ50:AW50"/>
    <mergeCell ref="G51:AI51"/>
    <mergeCell ref="AJ51:AW51"/>
    <mergeCell ref="AB47:AH47"/>
    <mergeCell ref="AI47:AJ47"/>
    <mergeCell ref="AK47:AP47"/>
    <mergeCell ref="AQ47:AR47"/>
    <mergeCell ref="AB46:AH46"/>
    <mergeCell ref="AI46:AJ46"/>
    <mergeCell ref="AK46:AP46"/>
    <mergeCell ref="AQ46:AW46"/>
    <mergeCell ref="AS47:AW47"/>
    <mergeCell ref="Q46:AA46"/>
    <mergeCell ref="BJ33:BO36"/>
    <mergeCell ref="U35:AV35"/>
    <mergeCell ref="U36:AV36"/>
    <mergeCell ref="AQ43:AW43"/>
    <mergeCell ref="AK40:AP40"/>
    <mergeCell ref="AQ40:AW40"/>
    <mergeCell ref="S33:Z33"/>
    <mergeCell ref="AP33:AW33"/>
    <mergeCell ref="Q43:AA43"/>
    <mergeCell ref="AK41:AP41"/>
    <mergeCell ref="AQ44:AR44"/>
    <mergeCell ref="AB43:AH43"/>
    <mergeCell ref="AI43:AJ43"/>
    <mergeCell ref="AK43:AP43"/>
    <mergeCell ref="AS44:AW44"/>
    <mergeCell ref="AB44:AH44"/>
    <mergeCell ref="AI44:AJ44"/>
    <mergeCell ref="AK44:AP44"/>
    <mergeCell ref="AQ41:AR41"/>
    <mergeCell ref="AS41:AW41"/>
    <mergeCell ref="G29:I29"/>
    <mergeCell ref="K29:AW29"/>
    <mergeCell ref="S32:T32"/>
    <mergeCell ref="U32:Z32"/>
    <mergeCell ref="AP32:AW32"/>
    <mergeCell ref="G26:I26"/>
    <mergeCell ref="K26:AW26"/>
    <mergeCell ref="G27:I27"/>
    <mergeCell ref="K27:AW27"/>
    <mergeCell ref="G28:I28"/>
    <mergeCell ref="K28:AW28"/>
    <mergeCell ref="G13:I13"/>
    <mergeCell ref="K13:M13"/>
    <mergeCell ref="O13:AW16"/>
    <mergeCell ref="G24:I24"/>
    <mergeCell ref="K24:AW24"/>
    <mergeCell ref="G25:I25"/>
    <mergeCell ref="K25:AW25"/>
    <mergeCell ref="T3:AU3"/>
    <mergeCell ref="T4:AU4"/>
    <mergeCell ref="T5:AU5"/>
    <mergeCell ref="G18:AW18"/>
    <mergeCell ref="G20:AW20"/>
    <mergeCell ref="G22:I22"/>
    <mergeCell ref="K22:AW22"/>
    <mergeCell ref="G10:I10"/>
    <mergeCell ref="K10:M10"/>
    <mergeCell ref="O10:AW11"/>
    <mergeCell ref="G47:P47"/>
    <mergeCell ref="Q47:AA47"/>
    <mergeCell ref="G40:X40"/>
    <mergeCell ref="Y40:AJ40"/>
    <mergeCell ref="G41:X41"/>
    <mergeCell ref="Y41:AJ41"/>
    <mergeCell ref="G43:P43"/>
    <mergeCell ref="G44:P44"/>
    <mergeCell ref="Q44:AA44"/>
  </mergeCells>
  <conditionalFormatting sqref="G13:G14">
    <cfRule type="cellIs" dxfId="33" priority="64" stopIfTrue="1" operator="equal">
      <formula>0</formula>
    </cfRule>
  </conditionalFormatting>
  <conditionalFormatting sqref="AK41:AW41 AK44:AW44">
    <cfRule type="cellIs" dxfId="32" priority="56" stopIfTrue="1" operator="equal">
      <formula>0</formula>
    </cfRule>
  </conditionalFormatting>
  <conditionalFormatting sqref="AB44:AH44">
    <cfRule type="cellIs" dxfId="31" priority="63" stopIfTrue="1" operator="equal">
      <formula>0</formula>
    </cfRule>
  </conditionalFormatting>
  <conditionalFormatting sqref="AI44:AJ44">
    <cfRule type="cellIs" dxfId="30" priority="62" stopIfTrue="1" operator="equal">
      <formula>0</formula>
    </cfRule>
  </conditionalFormatting>
  <conditionalFormatting sqref="AV53:AW53">
    <cfRule type="cellIs" dxfId="29" priority="60" stopIfTrue="1" operator="equal">
      <formula>0</formula>
    </cfRule>
  </conditionalFormatting>
  <conditionalFormatting sqref="G51:AW51">
    <cfRule type="cellIs" dxfId="28" priority="59" stopIfTrue="1" operator="equal">
      <formula>0</formula>
    </cfRule>
  </conditionalFormatting>
  <conditionalFormatting sqref="G53:AU53">
    <cfRule type="cellIs" dxfId="27" priority="58" stopIfTrue="1" operator="equal">
      <formula>0</formula>
    </cfRule>
  </conditionalFormatting>
  <conditionalFormatting sqref="AK47:AW47">
    <cfRule type="cellIs" dxfId="26" priority="53" stopIfTrue="1" operator="equal">
      <formula>0</formula>
    </cfRule>
  </conditionalFormatting>
  <conditionalFormatting sqref="AB47:AH47">
    <cfRule type="cellIs" dxfId="25" priority="55" stopIfTrue="1" operator="equal">
      <formula>0</formula>
    </cfRule>
  </conditionalFormatting>
  <conditionalFormatting sqref="AI47:AJ47">
    <cfRule type="cellIs" dxfId="24" priority="54" stopIfTrue="1" operator="equal">
      <formula>0</formula>
    </cfRule>
  </conditionalFormatting>
  <conditionalFormatting sqref="G65:AW68 G58:AW61 G94:AW99 G73:AW76">
    <cfRule type="cellIs" dxfId="23" priority="52" stopIfTrue="1" operator="equal">
      <formula>0</formula>
    </cfRule>
  </conditionalFormatting>
  <conditionalFormatting sqref="H79:Z79">
    <cfRule type="cellIs" dxfId="22" priority="47" stopIfTrue="1" operator="equal">
      <formula>0</formula>
    </cfRule>
  </conditionalFormatting>
  <conditionalFormatting sqref="H101:Z101">
    <cfRule type="cellIs" dxfId="21" priority="31" stopIfTrue="1" operator="equal">
      <formula>0</formula>
    </cfRule>
  </conditionalFormatting>
  <conditionalFormatting sqref="AF80:AW80">
    <cfRule type="cellIs" dxfId="20" priority="27" stopIfTrue="1" operator="equal">
      <formula>0</formula>
    </cfRule>
  </conditionalFormatting>
  <conditionalFormatting sqref="AF81:AK81">
    <cfRule type="cellIs" dxfId="19" priority="26" stopIfTrue="1" operator="equal">
      <formula>0</formula>
    </cfRule>
  </conditionalFormatting>
  <conditionalFormatting sqref="AQ86:AW86">
    <cfRule type="cellIs" dxfId="18" priority="25" stopIfTrue="1" operator="equal">
      <formula>"0/0"</formula>
    </cfRule>
  </conditionalFormatting>
  <conditionalFormatting sqref="AF85:AW85">
    <cfRule type="cellIs" dxfId="17" priority="24" stopIfTrue="1" operator="equal">
      <formula>0</formula>
    </cfRule>
  </conditionalFormatting>
  <conditionalFormatting sqref="AF86:AK86">
    <cfRule type="cellIs" dxfId="16" priority="23" stopIfTrue="1" operator="equal">
      <formula>0</formula>
    </cfRule>
  </conditionalFormatting>
  <conditionalFormatting sqref="AQ106:AW108">
    <cfRule type="cellIs" dxfId="15" priority="13" stopIfTrue="1" operator="equal">
      <formula>0</formula>
    </cfRule>
  </conditionalFormatting>
  <conditionalFormatting sqref="AF106:AK108">
    <cfRule type="cellIs" dxfId="14" priority="12" stopIfTrue="1" operator="equal">
      <formula>0</formula>
    </cfRule>
  </conditionalFormatting>
  <conditionalFormatting sqref="U108:AA108">
    <cfRule type="cellIs" dxfId="13" priority="11" stopIfTrue="1" operator="equal">
      <formula>0</formula>
    </cfRule>
  </conditionalFormatting>
  <conditionalFormatting sqref="AK91">
    <cfRule type="cellIs" dxfId="12" priority="18" stopIfTrue="1" operator="equal">
      <formula>0</formula>
    </cfRule>
  </conditionalFormatting>
  <conditionalFormatting sqref="S33:Z33">
    <cfRule type="cellIs" dxfId="11" priority="17" stopIfTrue="1" operator="equal">
      <formula>0</formula>
    </cfRule>
  </conditionalFormatting>
  <conditionalFormatting sqref="G44:P44 G47:P47">
    <cfRule type="cellIs" dxfId="10" priority="15" stopIfTrue="1" operator="equal">
      <formula>0</formula>
    </cfRule>
  </conditionalFormatting>
  <conditionalFormatting sqref="Q44:AA44 Q47:AA47">
    <cfRule type="cellIs" dxfId="9" priority="16" stopIfTrue="1" operator="equal">
      <formula>0</formula>
    </cfRule>
  </conditionalFormatting>
  <conditionalFormatting sqref="G41:AJ41">
    <cfRule type="cellIs" dxfId="8" priority="14" stopIfTrue="1" operator="equal">
      <formula>0</formula>
    </cfRule>
  </conditionalFormatting>
  <conditionalFormatting sqref="AF107:AW107">
    <cfRule type="cellIs" dxfId="7" priority="6" stopIfTrue="1" operator="equal">
      <formula>0</formula>
    </cfRule>
  </conditionalFormatting>
  <conditionalFormatting sqref="J106:AA106">
    <cfRule type="cellIs" dxfId="6" priority="10" stopIfTrue="1" operator="equal">
      <formula>0</formula>
    </cfRule>
  </conditionalFormatting>
  <conditionalFormatting sqref="J108:O108">
    <cfRule type="cellIs" dxfId="5" priority="9" stopIfTrue="1" operator="equal">
      <formula>0</formula>
    </cfRule>
  </conditionalFormatting>
  <conditionalFormatting sqref="J107:AA107">
    <cfRule type="cellIs" dxfId="4" priority="8" stopIfTrue="1" operator="equal">
      <formula>0</formula>
    </cfRule>
  </conditionalFormatting>
  <conditionalFormatting sqref="AF106:AW106">
    <cfRule type="cellIs" dxfId="3" priority="7" stopIfTrue="1" operator="equal">
      <formula>0</formula>
    </cfRule>
  </conditionalFormatting>
  <conditionalFormatting sqref="G62:AW62">
    <cfRule type="cellIs" dxfId="2" priority="3" stopIfTrue="1" operator="equal">
      <formula>0</formula>
    </cfRule>
  </conditionalFormatting>
  <conditionalFormatting sqref="G69:AW70">
    <cfRule type="cellIs" dxfId="1" priority="2" stopIfTrue="1" operator="equal">
      <formula>0</formula>
    </cfRule>
  </conditionalFormatting>
  <conditionalFormatting sqref="J109:AA109">
    <cfRule type="cellIs" dxfId="0" priority="1" stopIfTrue="1" operator="equal">
      <formula>0</formula>
    </cfRule>
  </conditionalFormatting>
  <dataValidations count="1">
    <dataValidation type="list" allowBlank="1" showInputMessage="1" showErrorMessage="1" sqref="AF91:AI91" xr:uid="{00000000-0002-0000-0500-000000000000}">
      <formula1>"sim,não"</formula1>
    </dataValidation>
  </dataValidations>
  <printOptions horizontalCentered="1"/>
  <pageMargins left="0.78740157480314965" right="0.19685039370078741" top="0.78740157480314965" bottom="0.59055118110236227" header="0.39370078740157483" footer="0.39370078740157483"/>
  <pageSetup paperSize="9" scale="94" fitToHeight="0" orientation="portrait" horizontalDpi="1200" verticalDpi="1200" r:id="rId1"/>
  <headerFooter>
    <oddHeader>&amp;L&amp;6Esse arquivo é gratuito e de uso
exclusivo entre CAIXA, seus
representantes legais e clientes. &amp;C&amp;6Qualquer cobrança, exceto taxa
autorizada CAIXA, é ilegal e sujeita
a penalidades. Direitos reservados.</oddHeader>
    <oddFooter>&amp;LVigência: 08/06/2022&amp;C&amp;A 
&amp;8Construção em Terreno Próprio e Aquisição de Terreno e Construção&amp;R&amp;P/&amp;N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4"/>
  <dimension ref="B2:L40"/>
  <sheetViews>
    <sheetView topLeftCell="A13" workbookViewId="0">
      <selection activeCell="C19" sqref="C19"/>
    </sheetView>
  </sheetViews>
  <sheetFormatPr defaultRowHeight="12.75" x14ac:dyDescent="0.2"/>
  <cols>
    <col min="2" max="2" width="42.28515625" bestFit="1" customWidth="1"/>
    <col min="5" max="5" width="10.42578125" bestFit="1" customWidth="1"/>
  </cols>
  <sheetData>
    <row r="2" spans="2:10" x14ac:dyDescent="0.2">
      <c r="B2" s="71" t="s">
        <v>442</v>
      </c>
      <c r="C2" s="72" t="s">
        <v>443</v>
      </c>
      <c r="D2" s="72" t="s">
        <v>444</v>
      </c>
      <c r="E2" s="72" t="s">
        <v>445</v>
      </c>
      <c r="G2" t="s">
        <v>446</v>
      </c>
    </row>
    <row r="3" spans="2:10" x14ac:dyDescent="0.2">
      <c r="B3" s="71"/>
      <c r="C3" s="72" t="s">
        <v>443</v>
      </c>
      <c r="D3" s="72" t="s">
        <v>444</v>
      </c>
      <c r="E3" s="72" t="s">
        <v>445</v>
      </c>
      <c r="G3" t="s">
        <v>447</v>
      </c>
    </row>
    <row r="4" spans="2:10" x14ac:dyDescent="0.2">
      <c r="B4" s="71" t="s">
        <v>448</v>
      </c>
      <c r="C4" s="72" t="s">
        <v>443</v>
      </c>
      <c r="D4" s="72"/>
      <c r="E4" s="72"/>
      <c r="G4" t="s">
        <v>449</v>
      </c>
    </row>
    <row r="5" spans="2:10" x14ac:dyDescent="0.2">
      <c r="B5" s="71" t="s">
        <v>450</v>
      </c>
      <c r="C5" s="72" t="s">
        <v>443</v>
      </c>
      <c r="D5" s="72" t="s">
        <v>444</v>
      </c>
      <c r="E5" s="72" t="s">
        <v>445</v>
      </c>
      <c r="G5" t="s">
        <v>451</v>
      </c>
    </row>
    <row r="6" spans="2:10" x14ac:dyDescent="0.2">
      <c r="B6" s="71" t="s">
        <v>452</v>
      </c>
      <c r="C6" s="72" t="s">
        <v>443</v>
      </c>
      <c r="D6" s="72" t="s">
        <v>444</v>
      </c>
      <c r="E6" s="72" t="s">
        <v>445</v>
      </c>
      <c r="G6" t="s">
        <v>453</v>
      </c>
    </row>
    <row r="7" spans="2:10" x14ac:dyDescent="0.2">
      <c r="B7" s="71" t="s">
        <v>454</v>
      </c>
      <c r="C7" s="72" t="s">
        <v>455</v>
      </c>
      <c r="D7" s="72"/>
      <c r="E7" s="72"/>
      <c r="G7" t="s">
        <v>456</v>
      </c>
    </row>
    <row r="8" spans="2:10" x14ac:dyDescent="0.2">
      <c r="B8" s="71" t="s">
        <v>457</v>
      </c>
      <c r="C8" s="72" t="s">
        <v>458</v>
      </c>
      <c r="D8" s="72"/>
      <c r="E8" s="72"/>
    </row>
    <row r="9" spans="2:10" x14ac:dyDescent="0.2">
      <c r="B9" s="71" t="s">
        <v>459</v>
      </c>
      <c r="C9" s="72" t="s">
        <v>460</v>
      </c>
      <c r="D9" s="72"/>
      <c r="E9" s="72"/>
    </row>
    <row r="10" spans="2:10" x14ac:dyDescent="0.2">
      <c r="B10" s="71" t="s">
        <v>461</v>
      </c>
      <c r="C10" s="72" t="s">
        <v>462</v>
      </c>
      <c r="D10" s="72"/>
      <c r="E10" s="72"/>
    </row>
    <row r="11" spans="2:10" x14ac:dyDescent="0.2">
      <c r="B11" s="71" t="s">
        <v>463</v>
      </c>
      <c r="C11" s="72" t="s">
        <v>443</v>
      </c>
      <c r="D11" s="72" t="s">
        <v>444</v>
      </c>
      <c r="E11" s="72" t="s">
        <v>445</v>
      </c>
      <c r="F11" s="73" t="s">
        <v>12</v>
      </c>
    </row>
    <row r="12" spans="2:10" x14ac:dyDescent="0.2">
      <c r="B12" s="74"/>
    </row>
    <row r="13" spans="2:10" x14ac:dyDescent="0.2">
      <c r="B13" s="74"/>
    </row>
    <row r="14" spans="2:10" x14ac:dyDescent="0.2">
      <c r="B14" t="s">
        <v>464</v>
      </c>
      <c r="C14" t="s">
        <v>465</v>
      </c>
      <c r="D14" t="s">
        <v>466</v>
      </c>
      <c r="F14" t="s">
        <v>467</v>
      </c>
      <c r="J14" t="s">
        <v>468</v>
      </c>
    </row>
    <row r="15" spans="2:10" x14ac:dyDescent="0.2">
      <c r="B15" t="s">
        <v>469</v>
      </c>
      <c r="C15" t="s">
        <v>470</v>
      </c>
      <c r="D15" t="s">
        <v>471</v>
      </c>
      <c r="E15" t="s">
        <v>472</v>
      </c>
      <c r="F15" t="s">
        <v>467</v>
      </c>
    </row>
    <row r="16" spans="2:10" x14ac:dyDescent="0.2">
      <c r="B16" t="s">
        <v>473</v>
      </c>
      <c r="C16" t="s">
        <v>470</v>
      </c>
      <c r="D16" t="s">
        <v>471</v>
      </c>
      <c r="F16" t="s">
        <v>467</v>
      </c>
    </row>
    <row r="17" spans="2:12" x14ac:dyDescent="0.2">
      <c r="B17" t="s">
        <v>474</v>
      </c>
      <c r="C17" t="s">
        <v>470</v>
      </c>
      <c r="D17" t="s">
        <v>471</v>
      </c>
      <c r="E17" t="s">
        <v>475</v>
      </c>
      <c r="F17" t="s">
        <v>467</v>
      </c>
    </row>
    <row r="18" spans="2:12" x14ac:dyDescent="0.2">
      <c r="B18" t="s">
        <v>476</v>
      </c>
      <c r="C18" t="s">
        <v>470</v>
      </c>
      <c r="D18" t="s">
        <v>471</v>
      </c>
      <c r="F18" t="s">
        <v>467</v>
      </c>
    </row>
    <row r="19" spans="2:12" x14ac:dyDescent="0.2">
      <c r="B19" t="s">
        <v>477</v>
      </c>
      <c r="C19" t="s">
        <v>470</v>
      </c>
      <c r="D19" t="s">
        <v>471</v>
      </c>
      <c r="F19" t="s">
        <v>467</v>
      </c>
    </row>
    <row r="20" spans="2:12" x14ac:dyDescent="0.2">
      <c r="B20" t="s">
        <v>478</v>
      </c>
      <c r="C20" t="s">
        <v>470</v>
      </c>
      <c r="D20" t="s">
        <v>471</v>
      </c>
      <c r="F20" t="s">
        <v>467</v>
      </c>
    </row>
    <row r="21" spans="2:12" x14ac:dyDescent="0.2">
      <c r="B21" t="s">
        <v>479</v>
      </c>
      <c r="C21" t="s">
        <v>470</v>
      </c>
      <c r="D21" t="s">
        <v>471</v>
      </c>
      <c r="F21" t="s">
        <v>467</v>
      </c>
    </row>
    <row r="22" spans="2:12" x14ac:dyDescent="0.2">
      <c r="B22" t="s">
        <v>480</v>
      </c>
      <c r="C22" t="s">
        <v>470</v>
      </c>
      <c r="D22" t="s">
        <v>471</v>
      </c>
      <c r="E22" t="s">
        <v>472</v>
      </c>
      <c r="F22" t="s">
        <v>467</v>
      </c>
    </row>
    <row r="23" spans="2:12" x14ac:dyDescent="0.2">
      <c r="B23" t="s">
        <v>481</v>
      </c>
      <c r="C23" t="s">
        <v>470</v>
      </c>
      <c r="D23" t="s">
        <v>471</v>
      </c>
      <c r="E23" t="s">
        <v>472</v>
      </c>
      <c r="F23" t="s">
        <v>467</v>
      </c>
    </row>
    <row r="24" spans="2:12" x14ac:dyDescent="0.2">
      <c r="B24" t="s">
        <v>482</v>
      </c>
      <c r="C24" t="s">
        <v>470</v>
      </c>
      <c r="D24" t="s">
        <v>471</v>
      </c>
      <c r="E24" t="s">
        <v>475</v>
      </c>
      <c r="F24" t="s">
        <v>467</v>
      </c>
    </row>
    <row r="29" spans="2:12" x14ac:dyDescent="0.2">
      <c r="J29" t="s">
        <v>483</v>
      </c>
      <c r="K29" t="s">
        <v>484</v>
      </c>
      <c r="L29" t="s">
        <v>485</v>
      </c>
    </row>
    <row r="30" spans="2:12" x14ac:dyDescent="0.2">
      <c r="G30" t="s">
        <v>470</v>
      </c>
    </row>
    <row r="31" spans="2:12" ht="13.5" thickBot="1" x14ac:dyDescent="0.25">
      <c r="B31" s="75" t="s">
        <v>486</v>
      </c>
      <c r="C31" t="s">
        <v>486</v>
      </c>
      <c r="G31" t="s">
        <v>487</v>
      </c>
    </row>
    <row r="32" spans="2:12" ht="13.5" thickBot="1" x14ac:dyDescent="0.25">
      <c r="B32" s="75" t="s">
        <v>488</v>
      </c>
      <c r="C32" t="s">
        <v>488</v>
      </c>
      <c r="G32" t="s">
        <v>489</v>
      </c>
    </row>
    <row r="33" spans="2:7" ht="13.5" thickBot="1" x14ac:dyDescent="0.25">
      <c r="B33" s="75" t="s">
        <v>490</v>
      </c>
      <c r="C33" t="s">
        <v>490</v>
      </c>
      <c r="G33" t="s">
        <v>491</v>
      </c>
    </row>
    <row r="34" spans="2:7" ht="13.5" thickBot="1" x14ac:dyDescent="0.25">
      <c r="B34" s="75" t="s">
        <v>492</v>
      </c>
      <c r="C34" t="s">
        <v>492</v>
      </c>
      <c r="G34" t="s">
        <v>493</v>
      </c>
    </row>
    <row r="35" spans="2:7" ht="13.5" thickBot="1" x14ac:dyDescent="0.25">
      <c r="B35" s="75" t="s">
        <v>494</v>
      </c>
      <c r="C35" t="s">
        <v>494</v>
      </c>
      <c r="G35" t="s">
        <v>495</v>
      </c>
    </row>
    <row r="36" spans="2:7" ht="13.5" thickBot="1" x14ac:dyDescent="0.25">
      <c r="B36" s="75" t="s">
        <v>496</v>
      </c>
      <c r="C36" t="s">
        <v>496</v>
      </c>
      <c r="G36" t="s">
        <v>497</v>
      </c>
    </row>
    <row r="37" spans="2:7" ht="13.5" thickBot="1" x14ac:dyDescent="0.25">
      <c r="B37" s="75" t="s">
        <v>498</v>
      </c>
      <c r="C37" t="s">
        <v>498</v>
      </c>
      <c r="G37" t="s">
        <v>499</v>
      </c>
    </row>
    <row r="38" spans="2:7" ht="13.5" thickBot="1" x14ac:dyDescent="0.25">
      <c r="B38" s="75" t="s">
        <v>500</v>
      </c>
      <c r="C38" t="s">
        <v>500</v>
      </c>
      <c r="G38" t="s">
        <v>501</v>
      </c>
    </row>
    <row r="39" spans="2:7" ht="13.5" thickBot="1" x14ac:dyDescent="0.25">
      <c r="B39" s="75" t="s">
        <v>502</v>
      </c>
      <c r="C39" t="s">
        <v>502</v>
      </c>
      <c r="G39" t="s">
        <v>503</v>
      </c>
    </row>
    <row r="40" spans="2:7" ht="13.5" thickBot="1" x14ac:dyDescent="0.25">
      <c r="B40" s="75" t="s">
        <v>504</v>
      </c>
      <c r="C40" t="s">
        <v>504</v>
      </c>
      <c r="G40" t="s">
        <v>505</v>
      </c>
    </row>
  </sheetData>
  <sheetProtection selectLockedCells="1"/>
  <pageMargins left="0.511811024" right="0.511811024" top="0.78740157499999996" bottom="0.78740157499999996" header="0.31496062000000002" footer="0.31496062000000002"/>
  <pageSetup paperSize="9" orientation="portrait" r:id="rId1"/>
  <headerFooter>
    <oddHeader>&amp;L&amp;6Esse arquivo é gratuito e de uso
exclusivo entre CAIXA, seus
representantes legais e clientes. &amp;C&amp;6Qualquer cobrança, exceto taxa
autorizada CAIXA, é ilegal e sujeita
a penalidades. Direitos reservados.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EA72B39AA13349AE62DFACEFAADA3C" ma:contentTypeVersion="14" ma:contentTypeDescription="Crie um novo documento." ma:contentTypeScope="" ma:versionID="a7474ae8de9196b1c0657e7643b9fb20">
  <xsd:schema xmlns:xsd="http://www.w3.org/2001/XMLSchema" xmlns:xs="http://www.w3.org/2001/XMLSchema" xmlns:p="http://schemas.microsoft.com/office/2006/metadata/properties" xmlns:ns2="7401e525-acf8-4367-98be-a9481f37e0b7" xmlns:ns3="515784a6-b3de-493f-8db9-dc25de458ee6" targetNamespace="http://schemas.microsoft.com/office/2006/metadata/properties" ma:root="true" ma:fieldsID="4b2cf63ba72c327a543eaa7be3b88fea" ns2:_="" ns3:_="">
    <xsd:import namespace="7401e525-acf8-4367-98be-a9481f37e0b7"/>
    <xsd:import namespace="515784a6-b3de-493f-8db9-dc25de458e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1e525-acf8-4367-98be-a9481f37e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0efc314e-75c8-447b-ad5c-a05e3081fa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784a6-b3de-493f-8db9-dc25de458ee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47e18af-8831-442f-a6ee-387b31bf967d}" ma:internalName="TaxCatchAll" ma:showField="CatchAllData" ma:web="515784a6-b3de-493f-8db9-dc25de458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5784a6-b3de-493f-8db9-dc25de458ee6" xsi:nil="true"/>
    <lcf76f155ced4ddcb4097134ff3c332f xmlns="7401e525-acf8-4367-98be-a9481f37e0b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8D5D39-BFC4-4136-99F6-406D23839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01e525-acf8-4367-98be-a9481f37e0b7"/>
    <ds:schemaRef ds:uri="515784a6-b3de-493f-8db9-dc25de458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505C05-4577-42CB-8D9E-63DEB82BAE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A44C4B-0943-4B78-9D4D-1765E122270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1db47c8-f543-4f1c-93f5-d218e0f5d8ac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  <ds:schemaRef ds:uri="515784a6-b3de-493f-8db9-dc25de458ee6"/>
    <ds:schemaRef ds:uri="7401e525-acf8-4367-98be-a9481f37e0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21</vt:i4>
      </vt:variant>
    </vt:vector>
  </HeadingPairs>
  <TitlesOfParts>
    <vt:vector size="26" baseType="lpstr">
      <vt:lpstr>Proposta_Constr_Individual</vt:lpstr>
      <vt:lpstr>PLS</vt:lpstr>
      <vt:lpstr>Calculos_Cronograma</vt:lpstr>
      <vt:lpstr>Reprog_Cronograma</vt:lpstr>
      <vt:lpstr>Reprog_Projeto_Especific</vt:lpstr>
      <vt:lpstr>PLS!Area_de_impressao</vt:lpstr>
      <vt:lpstr>Proposta_Constr_Individual!Area_de_impressao</vt:lpstr>
      <vt:lpstr>Reprog_Cronograma!Area_de_impressao</vt:lpstr>
      <vt:lpstr>Reprog_Projeto_Especific!Area_de_impressao</vt:lpstr>
      <vt:lpstr>G_AS</vt:lpstr>
      <vt:lpstr>G_Ini</vt:lpstr>
      <vt:lpstr>J_AS</vt:lpstr>
      <vt:lpstr>J_ini</vt:lpstr>
      <vt:lpstr>P_AS</vt:lpstr>
      <vt:lpstr>P_F01</vt:lpstr>
      <vt:lpstr>P_Ini</vt:lpstr>
      <vt:lpstr>PerConc</vt:lpstr>
      <vt:lpstr>Reprog_Cronograma!quadro2</vt:lpstr>
      <vt:lpstr>Reprog_Projeto_Especific!quadro2</vt:lpstr>
      <vt:lpstr>quadro2</vt:lpstr>
      <vt:lpstr>S_AS</vt:lpstr>
      <vt:lpstr>S_Ini</vt:lpstr>
      <vt:lpstr>PLS!Titulos_de_impressao</vt:lpstr>
      <vt:lpstr>Proposta_Constr_Individual!Titulos_de_impressao</vt:lpstr>
      <vt:lpstr>Reprog_Cronograma!Titulos_de_impressao</vt:lpstr>
      <vt:lpstr>Reprog_Projeto_Especific!Titulos_de_impressao</vt:lpstr>
    </vt:vector>
  </TitlesOfParts>
  <Manager/>
  <Company>Caixa Econômica Federal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c069326</dc:creator>
  <cp:keywords/>
  <dc:description/>
  <cp:lastModifiedBy>Casa</cp:lastModifiedBy>
  <cp:revision/>
  <dcterms:created xsi:type="dcterms:W3CDTF">2013-06-21T15:03:04Z</dcterms:created>
  <dcterms:modified xsi:type="dcterms:W3CDTF">2022-07-01T16:47:06Z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0x010100D0EA72B39AA13349AE62DFACEFAADA3C</vt:lpwstr>
  </property>
  <property fmtid="{D5CDD505-2E9C-101B-9397-08002B2CF9AE}" pid="3" name="MSIP_Label_f1a47ad8-907a-4afd-bc2a-6b2ee4f96f0c_Enabled">
    <vt:lpwstr>true</vt:lpwstr>
  </property>
  <property fmtid="{D5CDD505-2E9C-101B-9397-08002B2CF9AE}" pid="4" name="MSIP_Label_f1a47ad8-907a-4afd-bc2a-6b2ee4f96f0c_SetDate">
    <vt:lpwstr>2022-06-07T19:16:19Z</vt:lpwstr>
  </property>
  <property fmtid="{D5CDD505-2E9C-101B-9397-08002B2CF9AE}" pid="5" name="MSIP_Label_f1a47ad8-907a-4afd-bc2a-6b2ee4f96f0c_Method">
    <vt:lpwstr>Privileged</vt:lpwstr>
  </property>
  <property fmtid="{D5CDD505-2E9C-101B-9397-08002B2CF9AE}" pid="6" name="MSIP_Label_f1a47ad8-907a-4afd-bc2a-6b2ee4f96f0c_Name">
    <vt:lpwstr>#EXTERNO_CONFIDENCIAL</vt:lpwstr>
  </property>
  <property fmtid="{D5CDD505-2E9C-101B-9397-08002B2CF9AE}" pid="7" name="MSIP_Label_f1a47ad8-907a-4afd-bc2a-6b2ee4f96f0c_SiteId">
    <vt:lpwstr>ab9bba98-684a-43fb-add8-9c2bebede229</vt:lpwstr>
  </property>
  <property fmtid="{D5CDD505-2E9C-101B-9397-08002B2CF9AE}" pid="8" name="MSIP_Label_f1a47ad8-907a-4afd-bc2a-6b2ee4f96f0c_ActionId">
    <vt:lpwstr>350d38a2-76e5-428d-96c8-e548c7044c33</vt:lpwstr>
  </property>
  <property fmtid="{D5CDD505-2E9C-101B-9397-08002B2CF9AE}" pid="9" name="MSIP_Label_f1a47ad8-907a-4afd-bc2a-6b2ee4f96f0c_ContentBits">
    <vt:lpwstr>3</vt:lpwstr>
  </property>
  <property fmtid="{D5CDD505-2E9C-101B-9397-08002B2CF9AE}" pid="10" name="MediaServiceImageTags">
    <vt:lpwstr/>
  </property>
</Properties>
</file>